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C:\Users\AUGSBAR107\Documents\Upload to website\"/>
    </mc:Choice>
  </mc:AlternateContent>
  <xr:revisionPtr revIDLastSave="0" documentId="8_{32003153-13A7-4932-89FC-A8E6A6749665}" xr6:coauthVersionLast="47" xr6:coauthVersionMax="47" xr10:uidLastSave="{00000000-0000-0000-0000-000000000000}"/>
  <bookViews>
    <workbookView xWindow="-23148" yWindow="-120" windowWidth="23256" windowHeight="12576" xr2:uid="{1D8F2E5D-3AEC-4BEA-B38F-DA2DD592AEC1}"/>
  </bookViews>
  <sheets>
    <sheet name="Cover Page" sheetId="18" r:id="rId1"/>
    <sheet name="Inputs" sheetId="1" r:id="rId2"/>
    <sheet name="Risk Adj" sheetId="17" r:id="rId3"/>
    <sheet name="Pooled Variance" sheetId="13" r:id="rId4"/>
    <sheet name="Confidence Interval" sheetId="14" r:id="rId5"/>
    <sheet name="Acronyms" sheetId="19" r:id="rId6"/>
  </sheets>
  <definedNames>
    <definedName name="_xlnm._FilterDatabase" localSheetId="1" hidden="1">Inputs!$B$4:$U$196</definedName>
    <definedName name="_xlnm._FilterDatabase" localSheetId="2" hidden="1">'Risk Adj'!$E$172:$M$300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51" i="14" l="1"/>
  <c r="N52" i="14"/>
  <c r="O52" i="14" s="1"/>
  <c r="N55" i="14"/>
  <c r="N56" i="14"/>
  <c r="O56" i="14" s="1"/>
  <c r="N345" i="17"/>
  <c r="I345" i="17"/>
  <c r="L345" i="17"/>
  <c r="G345" i="17" l="1"/>
  <c r="R315" i="17"/>
  <c r="S315" i="17"/>
  <c r="Q315" i="17"/>
  <c r="P315" i="17"/>
  <c r="O315" i="17"/>
  <c r="N315" i="17"/>
  <c r="M315" i="17"/>
  <c r="K315" i="17"/>
  <c r="B173" i="17"/>
  <c r="M76" i="17"/>
  <c r="N76" i="17" s="1"/>
  <c r="M96" i="17"/>
  <c r="N96" i="17" s="1"/>
  <c r="M144" i="17"/>
  <c r="C52" i="17"/>
  <c r="C53" i="17"/>
  <c r="C54" i="17"/>
  <c r="C55" i="17"/>
  <c r="C56" i="17"/>
  <c r="C51" i="17"/>
  <c r="C68" i="17"/>
  <c r="M68" i="17" s="1"/>
  <c r="N68" i="17" s="1"/>
  <c r="C69" i="17"/>
  <c r="M69" i="17" s="1"/>
  <c r="C70" i="17"/>
  <c r="M70" i="17" s="1"/>
  <c r="C71" i="17"/>
  <c r="M71" i="17" s="1"/>
  <c r="C72" i="17"/>
  <c r="M72" i="17" s="1"/>
  <c r="N72" i="17" s="1"/>
  <c r="C73" i="17"/>
  <c r="M73" i="17" s="1"/>
  <c r="C74" i="17"/>
  <c r="C75" i="17"/>
  <c r="C76" i="17"/>
  <c r="C77" i="17"/>
  <c r="M77" i="17" s="1"/>
  <c r="N77" i="17" s="1"/>
  <c r="C78" i="17"/>
  <c r="M78" i="17" s="1"/>
  <c r="C79" i="17"/>
  <c r="C80" i="17"/>
  <c r="M80" i="17" s="1"/>
  <c r="N80" i="17" s="1"/>
  <c r="C81" i="17"/>
  <c r="M81" i="17" s="1"/>
  <c r="C82" i="17"/>
  <c r="M82" i="17" s="1"/>
  <c r="C83" i="17"/>
  <c r="C84" i="17"/>
  <c r="M84" i="17" s="1"/>
  <c r="N84" i="17" s="1"/>
  <c r="C85" i="17"/>
  <c r="M85" i="17" s="1"/>
  <c r="C86" i="17"/>
  <c r="C87" i="17"/>
  <c r="C88" i="17"/>
  <c r="C89" i="17"/>
  <c r="C90" i="17"/>
  <c r="C91" i="17"/>
  <c r="C92" i="17"/>
  <c r="C93" i="17"/>
  <c r="M93" i="17" s="1"/>
  <c r="N93" i="17" s="1"/>
  <c r="C94" i="17"/>
  <c r="M94" i="17" s="1"/>
  <c r="N94" i="17" s="1"/>
  <c r="C95" i="17"/>
  <c r="C96" i="17"/>
  <c r="C97" i="17"/>
  <c r="M97" i="17" s="1"/>
  <c r="C98" i="17"/>
  <c r="C99" i="17"/>
  <c r="C100" i="17"/>
  <c r="C101" i="17"/>
  <c r="C102" i="17"/>
  <c r="C103" i="17"/>
  <c r="C104" i="17"/>
  <c r="C105" i="17"/>
  <c r="C106" i="17"/>
  <c r="C107" i="17"/>
  <c r="C108" i="17"/>
  <c r="C109" i="17"/>
  <c r="C110" i="17"/>
  <c r="C111" i="17"/>
  <c r="C112" i="17"/>
  <c r="C113" i="17"/>
  <c r="C114" i="17"/>
  <c r="C115" i="17"/>
  <c r="C116" i="17"/>
  <c r="C117" i="17"/>
  <c r="M117" i="17" s="1"/>
  <c r="N117" i="17" s="1"/>
  <c r="C118" i="17"/>
  <c r="M118" i="17" s="1"/>
  <c r="N118" i="17" s="1"/>
  <c r="C119" i="17"/>
  <c r="C120" i="17"/>
  <c r="M120" i="17" s="1"/>
  <c r="N120" i="17" s="1"/>
  <c r="C121" i="17"/>
  <c r="M121" i="17" s="1"/>
  <c r="C122" i="17"/>
  <c r="C123" i="17"/>
  <c r="C124" i="17"/>
  <c r="C125" i="17"/>
  <c r="C126" i="17"/>
  <c r="C127" i="17"/>
  <c r="C128" i="17"/>
  <c r="C129" i="17"/>
  <c r="M129" i="17" s="1"/>
  <c r="N129" i="17" s="1"/>
  <c r="C130" i="17"/>
  <c r="M130" i="17" s="1"/>
  <c r="N130" i="17" s="1"/>
  <c r="C131" i="17"/>
  <c r="C132" i="17"/>
  <c r="M132" i="17" s="1"/>
  <c r="C133" i="17"/>
  <c r="M133" i="17" s="1"/>
  <c r="C134" i="17"/>
  <c r="C135" i="17"/>
  <c r="C136" i="17"/>
  <c r="C137" i="17"/>
  <c r="C138" i="17"/>
  <c r="C139" i="17"/>
  <c r="C140" i="17"/>
  <c r="C141" i="17"/>
  <c r="M141" i="17" s="1"/>
  <c r="C142" i="17"/>
  <c r="M142" i="17" s="1"/>
  <c r="C143" i="17"/>
  <c r="C144" i="17"/>
  <c r="C145" i="17"/>
  <c r="M145" i="17" s="1"/>
  <c r="C146" i="17"/>
  <c r="C147" i="17"/>
  <c r="C148" i="17"/>
  <c r="C149" i="17"/>
  <c r="C150" i="17"/>
  <c r="C151" i="17"/>
  <c r="C152" i="17"/>
  <c r="C153" i="17"/>
  <c r="M153" i="17" s="1"/>
  <c r="C154" i="17"/>
  <c r="M154" i="17" s="1"/>
  <c r="C155" i="17"/>
  <c r="C156" i="17"/>
  <c r="C157" i="17"/>
  <c r="M157" i="17" s="1"/>
  <c r="C158" i="17"/>
  <c r="C159" i="17"/>
  <c r="C160" i="17"/>
  <c r="C161" i="17"/>
  <c r="C162" i="17"/>
  <c r="C67" i="17"/>
  <c r="M67" i="17" s="1"/>
  <c r="L68" i="17"/>
  <c r="L69" i="17"/>
  <c r="L70" i="17"/>
  <c r="L71" i="17"/>
  <c r="L72" i="17"/>
  <c r="L73" i="17"/>
  <c r="L74" i="17"/>
  <c r="L75" i="17"/>
  <c r="L76" i="17"/>
  <c r="L77" i="17"/>
  <c r="L78" i="17"/>
  <c r="L79" i="17"/>
  <c r="L80" i="17"/>
  <c r="L81" i="17"/>
  <c r="L82" i="17"/>
  <c r="N82" i="17" s="1"/>
  <c r="L83" i="17"/>
  <c r="L84" i="17"/>
  <c r="L85" i="17"/>
  <c r="L86" i="17"/>
  <c r="L87" i="17"/>
  <c r="L88" i="17"/>
  <c r="L89" i="17"/>
  <c r="L90" i="17"/>
  <c r="L91" i="17"/>
  <c r="L92" i="17"/>
  <c r="L93" i="17"/>
  <c r="L94" i="17"/>
  <c r="L95" i="17"/>
  <c r="L96" i="17"/>
  <c r="L97" i="17"/>
  <c r="L98" i="17"/>
  <c r="L99" i="17"/>
  <c r="L100" i="17"/>
  <c r="L101" i="17"/>
  <c r="L102" i="17"/>
  <c r="L103" i="17"/>
  <c r="L104" i="17"/>
  <c r="L105" i="17"/>
  <c r="L106" i="17"/>
  <c r="L107" i="17"/>
  <c r="L108" i="17"/>
  <c r="L109" i="17"/>
  <c r="L110" i="17"/>
  <c r="L111" i="17"/>
  <c r="L112" i="17"/>
  <c r="L113" i="17"/>
  <c r="L114" i="17"/>
  <c r="L115" i="17"/>
  <c r="L116" i="17"/>
  <c r="L117" i="17"/>
  <c r="L118" i="17"/>
  <c r="L119" i="17"/>
  <c r="L120" i="17"/>
  <c r="L121" i="17"/>
  <c r="L122" i="17"/>
  <c r="L123" i="17"/>
  <c r="L124" i="17"/>
  <c r="L125" i="17"/>
  <c r="L126" i="17"/>
  <c r="L127" i="17"/>
  <c r="L128" i="17"/>
  <c r="L129" i="17"/>
  <c r="L130" i="17"/>
  <c r="L131" i="17"/>
  <c r="L132" i="17"/>
  <c r="L133" i="17"/>
  <c r="L134" i="17"/>
  <c r="L135" i="17"/>
  <c r="L136" i="17"/>
  <c r="L137" i="17"/>
  <c r="L138" i="17"/>
  <c r="L139" i="17"/>
  <c r="L140" i="17"/>
  <c r="L141" i="17"/>
  <c r="L142" i="17"/>
  <c r="L143" i="17"/>
  <c r="L144" i="17"/>
  <c r="L145" i="17"/>
  <c r="L146" i="17"/>
  <c r="L147" i="17"/>
  <c r="L148" i="17"/>
  <c r="L149" i="17"/>
  <c r="L150" i="17"/>
  <c r="L151" i="17"/>
  <c r="L152" i="17"/>
  <c r="L153" i="17"/>
  <c r="L154" i="17"/>
  <c r="L155" i="17"/>
  <c r="L156" i="17"/>
  <c r="L157" i="17"/>
  <c r="L158" i="17"/>
  <c r="L159" i="17"/>
  <c r="L160" i="17"/>
  <c r="L161" i="17"/>
  <c r="L162" i="17"/>
  <c r="L67" i="17"/>
  <c r="N67" i="17" s="1"/>
  <c r="J51" i="17"/>
  <c r="L39" i="17"/>
  <c r="M39" i="17" s="1"/>
  <c r="C15" i="17"/>
  <c r="C16" i="17"/>
  <c r="C17" i="17"/>
  <c r="C18" i="17"/>
  <c r="C19" i="17"/>
  <c r="C20" i="17"/>
  <c r="C14" i="17"/>
  <c r="C31" i="17"/>
  <c r="C32" i="17"/>
  <c r="C33" i="17"/>
  <c r="C34" i="17"/>
  <c r="C35" i="17"/>
  <c r="L35" i="17" s="1"/>
  <c r="M35" i="17" s="1"/>
  <c r="C36" i="17"/>
  <c r="C37" i="17"/>
  <c r="C38" i="17"/>
  <c r="L38" i="17" s="1"/>
  <c r="M38" i="17" s="1"/>
  <c r="C39" i="17"/>
  <c r="C40" i="17"/>
  <c r="C41" i="17"/>
  <c r="C30" i="17"/>
  <c r="L30" i="17" s="1"/>
  <c r="M30" i="17" s="1"/>
  <c r="L346" i="17"/>
  <c r="J345" i="17"/>
  <c r="K346" i="17"/>
  <c r="J346" i="17"/>
  <c r="K345" i="17"/>
  <c r="G346" i="17"/>
  <c r="C56" i="14"/>
  <c r="C52" i="14"/>
  <c r="D131" i="17"/>
  <c r="D132" i="17"/>
  <c r="D133" i="17"/>
  <c r="D134" i="17"/>
  <c r="D135" i="17"/>
  <c r="D136" i="17"/>
  <c r="D137" i="17"/>
  <c r="D138" i="17"/>
  <c r="D139" i="17"/>
  <c r="D140" i="17"/>
  <c r="D141" i="17"/>
  <c r="D142" i="17"/>
  <c r="D143" i="17"/>
  <c r="D144" i="17"/>
  <c r="D145" i="17"/>
  <c r="D146" i="17"/>
  <c r="D147" i="17"/>
  <c r="D148" i="17"/>
  <c r="D149" i="17"/>
  <c r="D150" i="17"/>
  <c r="D151" i="17"/>
  <c r="D152" i="17"/>
  <c r="D153" i="17"/>
  <c r="D154" i="17"/>
  <c r="D155" i="17"/>
  <c r="D156" i="17"/>
  <c r="D157" i="17"/>
  <c r="D158" i="17"/>
  <c r="D159" i="17"/>
  <c r="D160" i="17"/>
  <c r="D161" i="17"/>
  <c r="D162" i="17"/>
  <c r="A132" i="17"/>
  <c r="A133" i="17"/>
  <c r="A134" i="17"/>
  <c r="A135" i="17"/>
  <c r="A136" i="17"/>
  <c r="A137" i="17"/>
  <c r="A138" i="17"/>
  <c r="A139" i="17"/>
  <c r="A140" i="17"/>
  <c r="A141" i="17"/>
  <c r="A142" i="17"/>
  <c r="A143" i="17"/>
  <c r="A144" i="17"/>
  <c r="A145" i="17"/>
  <c r="A146" i="17"/>
  <c r="A147" i="17"/>
  <c r="A148" i="17"/>
  <c r="A149" i="17"/>
  <c r="A150" i="17"/>
  <c r="A151" i="17"/>
  <c r="A152" i="17"/>
  <c r="A153" i="17"/>
  <c r="A154" i="17"/>
  <c r="A155" i="17"/>
  <c r="A156" i="17"/>
  <c r="A157" i="17"/>
  <c r="A158" i="17"/>
  <c r="A159" i="17"/>
  <c r="A160" i="17"/>
  <c r="A161" i="17"/>
  <c r="A162" i="17"/>
  <c r="A131" i="17"/>
  <c r="A52" i="17"/>
  <c r="A53" i="17"/>
  <c r="A54" i="17"/>
  <c r="A55" i="17"/>
  <c r="A56" i="17"/>
  <c r="A51" i="17"/>
  <c r="A173" i="17"/>
  <c r="C174" i="17"/>
  <c r="C175" i="17"/>
  <c r="C176" i="17"/>
  <c r="C177" i="17"/>
  <c r="C178" i="17"/>
  <c r="C179" i="17"/>
  <c r="C180" i="17"/>
  <c r="C181" i="17"/>
  <c r="C182" i="17"/>
  <c r="C183" i="17"/>
  <c r="C184" i="17"/>
  <c r="C185" i="17"/>
  <c r="C186" i="17"/>
  <c r="C187" i="17"/>
  <c r="C188" i="17"/>
  <c r="C189" i="17"/>
  <c r="C190" i="17"/>
  <c r="C191" i="17"/>
  <c r="C192" i="17"/>
  <c r="C193" i="17"/>
  <c r="C194" i="17"/>
  <c r="C195" i="17"/>
  <c r="C196" i="17"/>
  <c r="C197" i="17"/>
  <c r="C198" i="17"/>
  <c r="C199" i="17"/>
  <c r="C200" i="17"/>
  <c r="C201" i="17"/>
  <c r="C202" i="17"/>
  <c r="C203" i="17"/>
  <c r="C204" i="17"/>
  <c r="C205" i="17"/>
  <c r="C206" i="17"/>
  <c r="C207" i="17"/>
  <c r="C208" i="17"/>
  <c r="C209" i="17"/>
  <c r="C210" i="17"/>
  <c r="C211" i="17"/>
  <c r="C212" i="17"/>
  <c r="C213" i="17"/>
  <c r="C214" i="17"/>
  <c r="C215" i="17"/>
  <c r="C216" i="17"/>
  <c r="C217" i="17"/>
  <c r="C218" i="17"/>
  <c r="C219" i="17"/>
  <c r="C220" i="17"/>
  <c r="C221" i="17"/>
  <c r="C222" i="17"/>
  <c r="C223" i="17"/>
  <c r="C224" i="17"/>
  <c r="C225" i="17"/>
  <c r="C226" i="17"/>
  <c r="C227" i="17"/>
  <c r="C228" i="17"/>
  <c r="C229" i="17"/>
  <c r="C230" i="17"/>
  <c r="C231" i="17"/>
  <c r="C232" i="17"/>
  <c r="C233" i="17"/>
  <c r="C234" i="17"/>
  <c r="C235" i="17"/>
  <c r="C236" i="17"/>
  <c r="C237" i="17"/>
  <c r="C238" i="17"/>
  <c r="C239" i="17"/>
  <c r="C240" i="17"/>
  <c r="C241" i="17"/>
  <c r="C242" i="17"/>
  <c r="C243" i="17"/>
  <c r="C244" i="17"/>
  <c r="C245" i="17"/>
  <c r="C246" i="17"/>
  <c r="C247" i="17"/>
  <c r="C248" i="17"/>
  <c r="C249" i="17"/>
  <c r="C250" i="17"/>
  <c r="C251" i="17"/>
  <c r="C252" i="17"/>
  <c r="C253" i="17"/>
  <c r="C254" i="17"/>
  <c r="C255" i="17"/>
  <c r="C256" i="17"/>
  <c r="C257" i="17"/>
  <c r="C258" i="17"/>
  <c r="C259" i="17"/>
  <c r="C260" i="17"/>
  <c r="C261" i="17"/>
  <c r="C262" i="17"/>
  <c r="C263" i="17"/>
  <c r="C264" i="17"/>
  <c r="C265" i="17"/>
  <c r="C266" i="17"/>
  <c r="C267" i="17"/>
  <c r="C268" i="17"/>
  <c r="C269" i="17"/>
  <c r="C270" i="17"/>
  <c r="C271" i="17"/>
  <c r="C272" i="17"/>
  <c r="C273" i="17"/>
  <c r="C274" i="17"/>
  <c r="C275" i="17"/>
  <c r="C276" i="17"/>
  <c r="C277" i="17"/>
  <c r="C278" i="17"/>
  <c r="C279" i="17"/>
  <c r="C280" i="17"/>
  <c r="C281" i="17"/>
  <c r="C282" i="17"/>
  <c r="C283" i="17"/>
  <c r="C284" i="17"/>
  <c r="C285" i="17"/>
  <c r="C286" i="17"/>
  <c r="C287" i="17"/>
  <c r="C288" i="17"/>
  <c r="C289" i="17"/>
  <c r="C290" i="17"/>
  <c r="C291" i="17"/>
  <c r="C292" i="17"/>
  <c r="C293" i="17"/>
  <c r="C294" i="17"/>
  <c r="C295" i="17"/>
  <c r="C296" i="17"/>
  <c r="C297" i="17"/>
  <c r="C298" i="17"/>
  <c r="C299" i="17"/>
  <c r="C300" i="17"/>
  <c r="C173" i="17"/>
  <c r="D67" i="17"/>
  <c r="B174" i="17"/>
  <c r="B175" i="17"/>
  <c r="B176" i="17"/>
  <c r="B177" i="17"/>
  <c r="B178" i="17"/>
  <c r="B179" i="17"/>
  <c r="B180" i="17"/>
  <c r="B181" i="17"/>
  <c r="B182" i="17"/>
  <c r="B183" i="17"/>
  <c r="B184" i="17"/>
  <c r="B185" i="17"/>
  <c r="B186" i="17"/>
  <c r="B187" i="17"/>
  <c r="B188" i="17"/>
  <c r="B189" i="17"/>
  <c r="B190" i="17"/>
  <c r="B191" i="17"/>
  <c r="B192" i="17"/>
  <c r="B193" i="17"/>
  <c r="B194" i="17"/>
  <c r="B195" i="17"/>
  <c r="B196" i="17"/>
  <c r="B197" i="17"/>
  <c r="B198" i="17"/>
  <c r="B199" i="17"/>
  <c r="B200" i="17"/>
  <c r="B201" i="17"/>
  <c r="B202" i="17"/>
  <c r="B203" i="17"/>
  <c r="B204" i="17"/>
  <c r="B205" i="17"/>
  <c r="N205" i="17" s="1"/>
  <c r="B206" i="17"/>
  <c r="B207" i="17"/>
  <c r="B208" i="17"/>
  <c r="B209" i="17"/>
  <c r="B210" i="17"/>
  <c r="B211" i="17"/>
  <c r="B212" i="17"/>
  <c r="B213" i="17"/>
  <c r="B214" i="17"/>
  <c r="B215" i="17"/>
  <c r="B216" i="17"/>
  <c r="B217" i="17"/>
  <c r="B218" i="17"/>
  <c r="B219" i="17"/>
  <c r="B220" i="17"/>
  <c r="B221" i="17"/>
  <c r="B222" i="17"/>
  <c r="B223" i="17"/>
  <c r="B224" i="17"/>
  <c r="B225" i="17"/>
  <c r="B226" i="17"/>
  <c r="B227" i="17"/>
  <c r="B228" i="17"/>
  <c r="B229" i="17"/>
  <c r="B230" i="17"/>
  <c r="B231" i="17"/>
  <c r="B232" i="17"/>
  <c r="B233" i="17"/>
  <c r="B234" i="17"/>
  <c r="B235" i="17"/>
  <c r="B236" i="17"/>
  <c r="B237" i="17"/>
  <c r="B238" i="17"/>
  <c r="B239" i="17"/>
  <c r="B240" i="17"/>
  <c r="B241" i="17"/>
  <c r="B242" i="17"/>
  <c r="B243" i="17"/>
  <c r="B244" i="17"/>
  <c r="B245" i="17"/>
  <c r="B246" i="17"/>
  <c r="B247" i="17"/>
  <c r="B248" i="17"/>
  <c r="B249" i="17"/>
  <c r="B250" i="17"/>
  <c r="B251" i="17"/>
  <c r="B252" i="17"/>
  <c r="B253" i="17"/>
  <c r="B254" i="17"/>
  <c r="B255" i="17"/>
  <c r="B256" i="17"/>
  <c r="B257" i="17"/>
  <c r="B258" i="17"/>
  <c r="B259" i="17"/>
  <c r="B260" i="17"/>
  <c r="B261" i="17"/>
  <c r="B262" i="17"/>
  <c r="B263" i="17"/>
  <c r="B264" i="17"/>
  <c r="B265" i="17"/>
  <c r="B266" i="17"/>
  <c r="B267" i="17"/>
  <c r="B268" i="17"/>
  <c r="B269" i="17"/>
  <c r="B270" i="17"/>
  <c r="B271" i="17"/>
  <c r="B272" i="17"/>
  <c r="B273" i="17"/>
  <c r="B274" i="17"/>
  <c r="B275" i="17"/>
  <c r="B276" i="17"/>
  <c r="B277" i="17"/>
  <c r="B278" i="17"/>
  <c r="B279" i="17"/>
  <c r="B280" i="17"/>
  <c r="B281" i="17"/>
  <c r="B282" i="17"/>
  <c r="B283" i="17"/>
  <c r="B284" i="17"/>
  <c r="B285" i="17"/>
  <c r="B286" i="17"/>
  <c r="B287" i="17"/>
  <c r="B288" i="17"/>
  <c r="B289" i="17"/>
  <c r="B290" i="17"/>
  <c r="B291" i="17"/>
  <c r="B292" i="17"/>
  <c r="B293" i="17"/>
  <c r="B294" i="17"/>
  <c r="B295" i="17"/>
  <c r="B296" i="17"/>
  <c r="B297" i="17"/>
  <c r="B298" i="17"/>
  <c r="B299" i="17"/>
  <c r="B300" i="17"/>
  <c r="F54" i="14"/>
  <c r="F55" i="14"/>
  <c r="F56" i="14"/>
  <c r="F52" i="14"/>
  <c r="F50" i="14"/>
  <c r="F51" i="14"/>
  <c r="A174" i="17"/>
  <c r="A175" i="17"/>
  <c r="A176" i="17"/>
  <c r="A177" i="17"/>
  <c r="A178" i="17"/>
  <c r="A179" i="17"/>
  <c r="A180" i="17"/>
  <c r="A181" i="17"/>
  <c r="A182" i="17"/>
  <c r="A183" i="17"/>
  <c r="A184" i="17"/>
  <c r="A185" i="17"/>
  <c r="A186" i="17"/>
  <c r="A187" i="17"/>
  <c r="A188" i="17"/>
  <c r="A189" i="17"/>
  <c r="A190" i="17"/>
  <c r="A191" i="17"/>
  <c r="A192" i="17"/>
  <c r="A193" i="17"/>
  <c r="A194" i="17"/>
  <c r="A195" i="17"/>
  <c r="A196" i="17"/>
  <c r="A197" i="17"/>
  <c r="A198" i="17"/>
  <c r="A199" i="17"/>
  <c r="A200" i="17"/>
  <c r="A201" i="17"/>
  <c r="A202" i="17"/>
  <c r="A203" i="17"/>
  <c r="A204" i="17"/>
  <c r="A205" i="17"/>
  <c r="A206" i="17"/>
  <c r="A207" i="17"/>
  <c r="A208" i="17"/>
  <c r="A209" i="17"/>
  <c r="A210" i="17"/>
  <c r="A211" i="17"/>
  <c r="A212" i="17"/>
  <c r="A213" i="17"/>
  <c r="A214" i="17"/>
  <c r="A215" i="17"/>
  <c r="A216" i="17"/>
  <c r="A217" i="17"/>
  <c r="A218" i="17"/>
  <c r="A219" i="17"/>
  <c r="A220" i="17"/>
  <c r="A221" i="17"/>
  <c r="A222" i="17"/>
  <c r="A223" i="17"/>
  <c r="A224" i="17"/>
  <c r="A225" i="17"/>
  <c r="A226" i="17"/>
  <c r="A227" i="17"/>
  <c r="A228" i="17"/>
  <c r="A229" i="17"/>
  <c r="A230" i="17"/>
  <c r="A231" i="17"/>
  <c r="A232" i="17"/>
  <c r="A233" i="17"/>
  <c r="A234" i="17"/>
  <c r="A235" i="17"/>
  <c r="A236" i="17"/>
  <c r="A237" i="17"/>
  <c r="A238" i="17"/>
  <c r="A239" i="17"/>
  <c r="A240" i="17"/>
  <c r="A241" i="17"/>
  <c r="A242" i="17"/>
  <c r="A243" i="17"/>
  <c r="A244" i="17"/>
  <c r="A245" i="17"/>
  <c r="A246" i="17"/>
  <c r="A247" i="17"/>
  <c r="A248" i="17"/>
  <c r="A249" i="17"/>
  <c r="A250" i="17"/>
  <c r="A251" i="17"/>
  <c r="A252" i="17"/>
  <c r="A253" i="17"/>
  <c r="A254" i="17"/>
  <c r="A255" i="17"/>
  <c r="A256" i="17"/>
  <c r="A257" i="17"/>
  <c r="A258" i="17"/>
  <c r="A259" i="17"/>
  <c r="A260" i="17"/>
  <c r="A261" i="17"/>
  <c r="A262" i="17"/>
  <c r="A263" i="17"/>
  <c r="A264" i="17"/>
  <c r="A265" i="17"/>
  <c r="A266" i="17"/>
  <c r="A267" i="17"/>
  <c r="A268" i="17"/>
  <c r="A269" i="17"/>
  <c r="A270" i="17"/>
  <c r="A271" i="17"/>
  <c r="A272" i="17"/>
  <c r="A273" i="17"/>
  <c r="A274" i="17"/>
  <c r="A275" i="17"/>
  <c r="A276" i="17"/>
  <c r="A277" i="17"/>
  <c r="A278" i="17"/>
  <c r="A279" i="17"/>
  <c r="A280" i="17"/>
  <c r="A281" i="17"/>
  <c r="A282" i="17"/>
  <c r="A283" i="17"/>
  <c r="A284" i="17"/>
  <c r="A285" i="17"/>
  <c r="A286" i="17"/>
  <c r="A287" i="17"/>
  <c r="A288" i="17"/>
  <c r="A289" i="17"/>
  <c r="A290" i="17"/>
  <c r="A291" i="17"/>
  <c r="A292" i="17"/>
  <c r="A293" i="17"/>
  <c r="A294" i="17"/>
  <c r="A295" i="17"/>
  <c r="A296" i="17"/>
  <c r="A297" i="17"/>
  <c r="A298" i="17"/>
  <c r="A299" i="17"/>
  <c r="A300" i="17"/>
  <c r="M322" i="17"/>
  <c r="K322" i="17"/>
  <c r="D322" i="17"/>
  <c r="M321" i="17"/>
  <c r="K321" i="17"/>
  <c r="D321" i="17"/>
  <c r="M320" i="17"/>
  <c r="K320" i="17"/>
  <c r="D320" i="17"/>
  <c r="M319" i="17"/>
  <c r="K319" i="17"/>
  <c r="D319" i="17"/>
  <c r="M318" i="17"/>
  <c r="K318" i="17"/>
  <c r="D318" i="17"/>
  <c r="M317" i="17"/>
  <c r="K317" i="17"/>
  <c r="D317" i="17"/>
  <c r="M316" i="17"/>
  <c r="K316" i="17"/>
  <c r="D316" i="17"/>
  <c r="D315" i="17"/>
  <c r="D300" i="17"/>
  <c r="D299" i="17"/>
  <c r="D298" i="17"/>
  <c r="D297" i="17"/>
  <c r="D296" i="17"/>
  <c r="D295" i="17"/>
  <c r="D294" i="17"/>
  <c r="D293" i="17"/>
  <c r="D292" i="17"/>
  <c r="D291" i="17"/>
  <c r="D290" i="17"/>
  <c r="D289" i="17"/>
  <c r="D288" i="17"/>
  <c r="D287" i="17"/>
  <c r="D286" i="17"/>
  <c r="D285" i="17"/>
  <c r="D284" i="17"/>
  <c r="D283" i="17"/>
  <c r="D282" i="17"/>
  <c r="D281" i="17"/>
  <c r="D280" i="17"/>
  <c r="D279" i="17"/>
  <c r="D278" i="17"/>
  <c r="D277" i="17"/>
  <c r="D276" i="17"/>
  <c r="D275" i="17"/>
  <c r="D274" i="17"/>
  <c r="D273" i="17"/>
  <c r="D272" i="17"/>
  <c r="D271" i="17"/>
  <c r="D270" i="17"/>
  <c r="D269" i="17"/>
  <c r="D268" i="17"/>
  <c r="D267" i="17"/>
  <c r="D266" i="17"/>
  <c r="D265" i="17"/>
  <c r="D264" i="17"/>
  <c r="D263" i="17"/>
  <c r="D262" i="17"/>
  <c r="D261" i="17"/>
  <c r="D260" i="17"/>
  <c r="D259" i="17"/>
  <c r="D258" i="17"/>
  <c r="D257" i="17"/>
  <c r="D256" i="17"/>
  <c r="D255" i="17"/>
  <c r="D254" i="17"/>
  <c r="D253" i="17"/>
  <c r="D252" i="17"/>
  <c r="D251" i="17"/>
  <c r="D250" i="17"/>
  <c r="D249" i="17"/>
  <c r="D248" i="17"/>
  <c r="D247" i="17"/>
  <c r="D246" i="17"/>
  <c r="D245" i="17"/>
  <c r="D244" i="17"/>
  <c r="D243" i="17"/>
  <c r="D242" i="17"/>
  <c r="D241" i="17"/>
  <c r="D240" i="17"/>
  <c r="D239" i="17"/>
  <c r="D238" i="17"/>
  <c r="D237" i="17"/>
  <c r="D236" i="17"/>
  <c r="D235" i="17"/>
  <c r="D234" i="17"/>
  <c r="D233" i="17"/>
  <c r="D232" i="17"/>
  <c r="D231" i="17"/>
  <c r="D230" i="17"/>
  <c r="D229" i="17"/>
  <c r="D228" i="17"/>
  <c r="D227" i="17"/>
  <c r="D226" i="17"/>
  <c r="D225" i="17"/>
  <c r="D224" i="17"/>
  <c r="D223" i="17"/>
  <c r="D222" i="17"/>
  <c r="D221" i="17"/>
  <c r="D220" i="17"/>
  <c r="D219" i="17"/>
  <c r="D218" i="17"/>
  <c r="D217" i="17"/>
  <c r="D216" i="17"/>
  <c r="D215" i="17"/>
  <c r="D214" i="17"/>
  <c r="D213" i="17"/>
  <c r="D212" i="17"/>
  <c r="D211" i="17"/>
  <c r="D210" i="17"/>
  <c r="D209" i="17"/>
  <c r="D208" i="17"/>
  <c r="D207" i="17"/>
  <c r="D206" i="17"/>
  <c r="D205" i="17"/>
  <c r="D204" i="17"/>
  <c r="D203" i="17"/>
  <c r="D202" i="17"/>
  <c r="D201" i="17"/>
  <c r="D200" i="17"/>
  <c r="D199" i="17"/>
  <c r="D198" i="17"/>
  <c r="D197" i="17"/>
  <c r="D196" i="17"/>
  <c r="D195" i="17"/>
  <c r="D194" i="17"/>
  <c r="D193" i="17"/>
  <c r="D192" i="17"/>
  <c r="D191" i="17"/>
  <c r="D190" i="17"/>
  <c r="D189" i="17"/>
  <c r="D188" i="17"/>
  <c r="D187" i="17"/>
  <c r="D186" i="17"/>
  <c r="D185" i="17"/>
  <c r="D184" i="17"/>
  <c r="D183" i="17"/>
  <c r="D182" i="17"/>
  <c r="D181" i="17"/>
  <c r="D180" i="17"/>
  <c r="D179" i="17"/>
  <c r="D178" i="17"/>
  <c r="D177" i="17"/>
  <c r="D176" i="17"/>
  <c r="D175" i="17"/>
  <c r="D174" i="17"/>
  <c r="D173" i="17"/>
  <c r="D130" i="17"/>
  <c r="D129" i="17"/>
  <c r="D128" i="17"/>
  <c r="D127" i="17"/>
  <c r="D126" i="17"/>
  <c r="D125" i="17"/>
  <c r="D124" i="17"/>
  <c r="D123" i="17"/>
  <c r="D122" i="17"/>
  <c r="D121" i="17"/>
  <c r="D120" i="17"/>
  <c r="D119" i="17"/>
  <c r="D118" i="17"/>
  <c r="D117" i="17"/>
  <c r="D116" i="17"/>
  <c r="D115" i="17"/>
  <c r="D114" i="17"/>
  <c r="D113" i="17"/>
  <c r="D112" i="17"/>
  <c r="D111" i="17"/>
  <c r="D110" i="17"/>
  <c r="D109" i="17"/>
  <c r="D108" i="17"/>
  <c r="D107" i="17"/>
  <c r="D106" i="17"/>
  <c r="D105" i="17"/>
  <c r="D104" i="17"/>
  <c r="D103" i="17"/>
  <c r="D102" i="17"/>
  <c r="D101" i="17"/>
  <c r="D100" i="17"/>
  <c r="D99" i="17"/>
  <c r="D98" i="17"/>
  <c r="D97" i="17"/>
  <c r="D96" i="17"/>
  <c r="D95" i="17"/>
  <c r="D94" i="17"/>
  <c r="D93" i="17"/>
  <c r="D92" i="17"/>
  <c r="D91" i="17"/>
  <c r="D90" i="17"/>
  <c r="D89" i="17"/>
  <c r="D88" i="17"/>
  <c r="D87" i="17"/>
  <c r="D86" i="17"/>
  <c r="D85" i="17"/>
  <c r="D84" i="17"/>
  <c r="D83" i="17"/>
  <c r="D82" i="17"/>
  <c r="D81" i="17"/>
  <c r="D80" i="17"/>
  <c r="D79" i="17"/>
  <c r="D78" i="17"/>
  <c r="D77" i="17"/>
  <c r="D76" i="17"/>
  <c r="D75" i="17"/>
  <c r="D74" i="17"/>
  <c r="D73" i="17"/>
  <c r="D72" i="17"/>
  <c r="D71" i="17"/>
  <c r="D70" i="17"/>
  <c r="D69" i="17"/>
  <c r="D68" i="17"/>
  <c r="J56" i="17"/>
  <c r="J55" i="17"/>
  <c r="J54" i="17"/>
  <c r="M108" i="17" s="1"/>
  <c r="N108" i="17" s="1"/>
  <c r="J53" i="17"/>
  <c r="J52" i="17"/>
  <c r="K41" i="17"/>
  <c r="D41" i="17"/>
  <c r="K40" i="17"/>
  <c r="D40" i="17"/>
  <c r="K39" i="17"/>
  <c r="D39" i="17"/>
  <c r="K38" i="17"/>
  <c r="D38" i="17"/>
  <c r="K37" i="17"/>
  <c r="D37" i="17"/>
  <c r="K36" i="17"/>
  <c r="D36" i="17"/>
  <c r="K35" i="17"/>
  <c r="D35" i="17"/>
  <c r="K34" i="17"/>
  <c r="D34" i="17"/>
  <c r="K33" i="17"/>
  <c r="D33" i="17"/>
  <c r="K32" i="17"/>
  <c r="D32" i="17"/>
  <c r="K31" i="17"/>
  <c r="D31" i="17"/>
  <c r="K30" i="17"/>
  <c r="D30" i="17"/>
  <c r="T12" i="1"/>
  <c r="T11" i="1"/>
  <c r="T10" i="1"/>
  <c r="T7" i="1"/>
  <c r="T8" i="1"/>
  <c r="T6" i="1"/>
  <c r="L75" i="1"/>
  <c r="L144" i="1"/>
  <c r="C82" i="13"/>
  <c r="F82" i="13" s="1"/>
  <c r="D82" i="13"/>
  <c r="C83" i="13"/>
  <c r="F83" i="13" s="1"/>
  <c r="D83" i="13"/>
  <c r="D81" i="13"/>
  <c r="C81" i="13"/>
  <c r="C79" i="13"/>
  <c r="D79" i="13"/>
  <c r="C78" i="13"/>
  <c r="F78" i="13" s="1"/>
  <c r="D78" i="13"/>
  <c r="D77" i="13"/>
  <c r="C77" i="13"/>
  <c r="F77" i="13" s="1"/>
  <c r="I6" i="1"/>
  <c r="L6" i="1" s="1"/>
  <c r="I7" i="1"/>
  <c r="L7" i="1" s="1"/>
  <c r="I8" i="1"/>
  <c r="L8" i="1" s="1"/>
  <c r="I9" i="1"/>
  <c r="L9" i="1" s="1"/>
  <c r="I10" i="1"/>
  <c r="L10" i="1" s="1"/>
  <c r="I11" i="1"/>
  <c r="L11" i="1" s="1"/>
  <c r="I12" i="1"/>
  <c r="L12" i="1" s="1"/>
  <c r="I13" i="1"/>
  <c r="L13" i="1" s="1"/>
  <c r="I14" i="1"/>
  <c r="L14" i="1" s="1"/>
  <c r="I15" i="1"/>
  <c r="L15" i="1" s="1"/>
  <c r="I16" i="1"/>
  <c r="L16" i="1" s="1"/>
  <c r="I17" i="1"/>
  <c r="L17" i="1" s="1"/>
  <c r="I18" i="1"/>
  <c r="L18" i="1" s="1"/>
  <c r="I19" i="1"/>
  <c r="L19" i="1" s="1"/>
  <c r="I20" i="1"/>
  <c r="L20" i="1" s="1"/>
  <c r="I21" i="1"/>
  <c r="L21" i="1" s="1"/>
  <c r="I22" i="1"/>
  <c r="L22" i="1" s="1"/>
  <c r="I23" i="1"/>
  <c r="L23" i="1" s="1"/>
  <c r="I24" i="1"/>
  <c r="L24" i="1" s="1"/>
  <c r="I25" i="1"/>
  <c r="L25" i="1" s="1"/>
  <c r="I26" i="1"/>
  <c r="L26" i="1" s="1"/>
  <c r="I27" i="1"/>
  <c r="L27" i="1" s="1"/>
  <c r="I28" i="1"/>
  <c r="L28" i="1" s="1"/>
  <c r="I29" i="1"/>
  <c r="L29" i="1" s="1"/>
  <c r="I30" i="1"/>
  <c r="L30" i="1" s="1"/>
  <c r="I31" i="1"/>
  <c r="L31" i="1" s="1"/>
  <c r="I32" i="1"/>
  <c r="L32" i="1" s="1"/>
  <c r="I33" i="1"/>
  <c r="L33" i="1" s="1"/>
  <c r="I34" i="1"/>
  <c r="L34" i="1" s="1"/>
  <c r="I35" i="1"/>
  <c r="L35" i="1" s="1"/>
  <c r="I36" i="1"/>
  <c r="L36" i="1" s="1"/>
  <c r="I37" i="1"/>
  <c r="L37" i="1" s="1"/>
  <c r="I38" i="1"/>
  <c r="L38" i="1" s="1"/>
  <c r="I39" i="1"/>
  <c r="L39" i="1" s="1"/>
  <c r="I40" i="1"/>
  <c r="L40" i="1" s="1"/>
  <c r="I41" i="1"/>
  <c r="L41" i="1" s="1"/>
  <c r="I42" i="1"/>
  <c r="L42" i="1" s="1"/>
  <c r="I43" i="1"/>
  <c r="L43" i="1" s="1"/>
  <c r="I44" i="1"/>
  <c r="L44" i="1" s="1"/>
  <c r="I45" i="1"/>
  <c r="L45" i="1" s="1"/>
  <c r="I46" i="1"/>
  <c r="L46" i="1" s="1"/>
  <c r="I47" i="1"/>
  <c r="L47" i="1" s="1"/>
  <c r="I48" i="1"/>
  <c r="L48" i="1" s="1"/>
  <c r="I49" i="1"/>
  <c r="L49" i="1" s="1"/>
  <c r="I50" i="1"/>
  <c r="L50" i="1" s="1"/>
  <c r="I51" i="1"/>
  <c r="L51" i="1" s="1"/>
  <c r="I52" i="1"/>
  <c r="L52" i="1" s="1"/>
  <c r="I53" i="1"/>
  <c r="L53" i="1" s="1"/>
  <c r="I54" i="1"/>
  <c r="L54" i="1" s="1"/>
  <c r="I55" i="1"/>
  <c r="L55" i="1" s="1"/>
  <c r="I56" i="1"/>
  <c r="L56" i="1" s="1"/>
  <c r="I57" i="1"/>
  <c r="L57" i="1" s="1"/>
  <c r="I58" i="1"/>
  <c r="L58" i="1" s="1"/>
  <c r="I59" i="1"/>
  <c r="L59" i="1" s="1"/>
  <c r="I60" i="1"/>
  <c r="L60" i="1" s="1"/>
  <c r="I61" i="1"/>
  <c r="L61" i="1" s="1"/>
  <c r="I62" i="1"/>
  <c r="L62" i="1" s="1"/>
  <c r="I63" i="1"/>
  <c r="L63" i="1" s="1"/>
  <c r="I64" i="1"/>
  <c r="L64" i="1" s="1"/>
  <c r="I65" i="1"/>
  <c r="L65" i="1" s="1"/>
  <c r="I66" i="1"/>
  <c r="L66" i="1" s="1"/>
  <c r="I67" i="1"/>
  <c r="L67" i="1" s="1"/>
  <c r="I68" i="1"/>
  <c r="L68" i="1" s="1"/>
  <c r="I69" i="1"/>
  <c r="L69" i="1" s="1"/>
  <c r="I70" i="1"/>
  <c r="L70" i="1" s="1"/>
  <c r="I71" i="1"/>
  <c r="L71" i="1" s="1"/>
  <c r="I72" i="1"/>
  <c r="L72" i="1" s="1"/>
  <c r="I73" i="1"/>
  <c r="L73" i="1" s="1"/>
  <c r="I74" i="1"/>
  <c r="L74" i="1" s="1"/>
  <c r="I75" i="1"/>
  <c r="I76" i="1"/>
  <c r="L76" i="1" s="1"/>
  <c r="I77" i="1"/>
  <c r="L77" i="1" s="1"/>
  <c r="I78" i="1"/>
  <c r="L78" i="1" s="1"/>
  <c r="I79" i="1"/>
  <c r="L79" i="1" s="1"/>
  <c r="I80" i="1"/>
  <c r="L80" i="1" s="1"/>
  <c r="I81" i="1"/>
  <c r="L81" i="1" s="1"/>
  <c r="I82" i="1"/>
  <c r="L82" i="1" s="1"/>
  <c r="I83" i="1"/>
  <c r="L83" i="1" s="1"/>
  <c r="I84" i="1"/>
  <c r="L84" i="1" s="1"/>
  <c r="I85" i="1"/>
  <c r="L85" i="1" s="1"/>
  <c r="I86" i="1"/>
  <c r="L86" i="1" s="1"/>
  <c r="I87" i="1"/>
  <c r="L87" i="1" s="1"/>
  <c r="I88" i="1"/>
  <c r="L88" i="1" s="1"/>
  <c r="I89" i="1"/>
  <c r="L89" i="1" s="1"/>
  <c r="I90" i="1"/>
  <c r="L90" i="1" s="1"/>
  <c r="I91" i="1"/>
  <c r="L91" i="1" s="1"/>
  <c r="I92" i="1"/>
  <c r="L92" i="1" s="1"/>
  <c r="I93" i="1"/>
  <c r="L93" i="1" s="1"/>
  <c r="I94" i="1"/>
  <c r="L94" i="1" s="1"/>
  <c r="I95" i="1"/>
  <c r="L95" i="1" s="1"/>
  <c r="I96" i="1"/>
  <c r="L96" i="1" s="1"/>
  <c r="I97" i="1"/>
  <c r="L97" i="1" s="1"/>
  <c r="I98" i="1"/>
  <c r="L98" i="1" s="1"/>
  <c r="I99" i="1"/>
  <c r="L99" i="1" s="1"/>
  <c r="I100" i="1"/>
  <c r="L100" i="1" s="1"/>
  <c r="I101" i="1"/>
  <c r="L101" i="1" s="1"/>
  <c r="I102" i="1"/>
  <c r="L102" i="1" s="1"/>
  <c r="I103" i="1"/>
  <c r="L103" i="1" s="1"/>
  <c r="I104" i="1"/>
  <c r="L104" i="1" s="1"/>
  <c r="I105" i="1"/>
  <c r="L105" i="1" s="1"/>
  <c r="I106" i="1"/>
  <c r="L106" i="1" s="1"/>
  <c r="I107" i="1"/>
  <c r="L107" i="1" s="1"/>
  <c r="I108" i="1"/>
  <c r="L108" i="1" s="1"/>
  <c r="I109" i="1"/>
  <c r="L109" i="1" s="1"/>
  <c r="I110" i="1"/>
  <c r="L110" i="1" s="1"/>
  <c r="I111" i="1"/>
  <c r="L111" i="1" s="1"/>
  <c r="I112" i="1"/>
  <c r="L112" i="1" s="1"/>
  <c r="I113" i="1"/>
  <c r="L113" i="1" s="1"/>
  <c r="I114" i="1"/>
  <c r="L114" i="1" s="1"/>
  <c r="I115" i="1"/>
  <c r="L115" i="1" s="1"/>
  <c r="I116" i="1"/>
  <c r="L116" i="1" s="1"/>
  <c r="I117" i="1"/>
  <c r="L117" i="1" s="1"/>
  <c r="I118" i="1"/>
  <c r="L118" i="1" s="1"/>
  <c r="I119" i="1"/>
  <c r="L119" i="1" s="1"/>
  <c r="I120" i="1"/>
  <c r="L120" i="1" s="1"/>
  <c r="I121" i="1"/>
  <c r="L121" i="1" s="1"/>
  <c r="I122" i="1"/>
  <c r="L122" i="1" s="1"/>
  <c r="I123" i="1"/>
  <c r="L123" i="1" s="1"/>
  <c r="I124" i="1"/>
  <c r="L124" i="1" s="1"/>
  <c r="I125" i="1"/>
  <c r="L125" i="1" s="1"/>
  <c r="I126" i="1"/>
  <c r="L126" i="1" s="1"/>
  <c r="I127" i="1"/>
  <c r="L127" i="1" s="1"/>
  <c r="I128" i="1"/>
  <c r="L128" i="1" s="1"/>
  <c r="I129" i="1"/>
  <c r="L129" i="1" s="1"/>
  <c r="I130" i="1"/>
  <c r="L130" i="1" s="1"/>
  <c r="I131" i="1"/>
  <c r="L131" i="1" s="1"/>
  <c r="I132" i="1"/>
  <c r="L132" i="1" s="1"/>
  <c r="I133" i="1"/>
  <c r="L133" i="1" s="1"/>
  <c r="I134" i="1"/>
  <c r="L134" i="1" s="1"/>
  <c r="I135" i="1"/>
  <c r="L135" i="1" s="1"/>
  <c r="I136" i="1"/>
  <c r="L136" i="1" s="1"/>
  <c r="I137" i="1"/>
  <c r="L137" i="1" s="1"/>
  <c r="I138" i="1"/>
  <c r="L138" i="1" s="1"/>
  <c r="I139" i="1"/>
  <c r="L139" i="1" s="1"/>
  <c r="I140" i="1"/>
  <c r="L140" i="1" s="1"/>
  <c r="I141" i="1"/>
  <c r="L141" i="1" s="1"/>
  <c r="I142" i="1"/>
  <c r="L142" i="1" s="1"/>
  <c r="I143" i="1"/>
  <c r="L143" i="1" s="1"/>
  <c r="I144" i="1"/>
  <c r="I145" i="1"/>
  <c r="L145" i="1" s="1"/>
  <c r="I146" i="1"/>
  <c r="L146" i="1" s="1"/>
  <c r="I147" i="1"/>
  <c r="L147" i="1" s="1"/>
  <c r="I148" i="1"/>
  <c r="L148" i="1" s="1"/>
  <c r="I149" i="1"/>
  <c r="L149" i="1" s="1"/>
  <c r="I150" i="1"/>
  <c r="L150" i="1" s="1"/>
  <c r="I151" i="1"/>
  <c r="L151" i="1" s="1"/>
  <c r="I152" i="1"/>
  <c r="L152" i="1" s="1"/>
  <c r="I153" i="1"/>
  <c r="L153" i="1" s="1"/>
  <c r="I154" i="1"/>
  <c r="L154" i="1" s="1"/>
  <c r="I155" i="1"/>
  <c r="L155" i="1" s="1"/>
  <c r="I156" i="1"/>
  <c r="L156" i="1" s="1"/>
  <c r="I157" i="1"/>
  <c r="L157" i="1" s="1"/>
  <c r="I158" i="1"/>
  <c r="L158" i="1" s="1"/>
  <c r="I159" i="1"/>
  <c r="L159" i="1" s="1"/>
  <c r="I160" i="1"/>
  <c r="L160" i="1" s="1"/>
  <c r="I161" i="1"/>
  <c r="L161" i="1" s="1"/>
  <c r="I162" i="1"/>
  <c r="L162" i="1" s="1"/>
  <c r="I163" i="1"/>
  <c r="L163" i="1" s="1"/>
  <c r="I164" i="1"/>
  <c r="L164" i="1" s="1"/>
  <c r="I165" i="1"/>
  <c r="L165" i="1" s="1"/>
  <c r="I166" i="1"/>
  <c r="L166" i="1" s="1"/>
  <c r="I167" i="1"/>
  <c r="L167" i="1" s="1"/>
  <c r="I168" i="1"/>
  <c r="L168" i="1" s="1"/>
  <c r="I169" i="1"/>
  <c r="L169" i="1" s="1"/>
  <c r="I170" i="1"/>
  <c r="L170" i="1" s="1"/>
  <c r="I171" i="1"/>
  <c r="L171" i="1" s="1"/>
  <c r="I172" i="1"/>
  <c r="L172" i="1" s="1"/>
  <c r="I173" i="1"/>
  <c r="L173" i="1" s="1"/>
  <c r="I174" i="1"/>
  <c r="L174" i="1" s="1"/>
  <c r="I175" i="1"/>
  <c r="L175" i="1" s="1"/>
  <c r="I176" i="1"/>
  <c r="L176" i="1" s="1"/>
  <c r="I177" i="1"/>
  <c r="L177" i="1" s="1"/>
  <c r="I178" i="1"/>
  <c r="L178" i="1" s="1"/>
  <c r="I179" i="1"/>
  <c r="L179" i="1" s="1"/>
  <c r="I180" i="1"/>
  <c r="L180" i="1" s="1"/>
  <c r="I181" i="1"/>
  <c r="L181" i="1" s="1"/>
  <c r="I182" i="1"/>
  <c r="L182" i="1" s="1"/>
  <c r="I183" i="1"/>
  <c r="L183" i="1" s="1"/>
  <c r="I184" i="1"/>
  <c r="L184" i="1" s="1"/>
  <c r="I185" i="1"/>
  <c r="L185" i="1" s="1"/>
  <c r="I186" i="1"/>
  <c r="L186" i="1" s="1"/>
  <c r="I187" i="1"/>
  <c r="L187" i="1" s="1"/>
  <c r="I188" i="1"/>
  <c r="L188" i="1" s="1"/>
  <c r="I189" i="1"/>
  <c r="L189" i="1" s="1"/>
  <c r="I190" i="1"/>
  <c r="L190" i="1" s="1"/>
  <c r="I191" i="1"/>
  <c r="L191" i="1" s="1"/>
  <c r="I192" i="1"/>
  <c r="L192" i="1" s="1"/>
  <c r="I193" i="1"/>
  <c r="L193" i="1" s="1"/>
  <c r="I194" i="1"/>
  <c r="L194" i="1" s="1"/>
  <c r="I195" i="1"/>
  <c r="L195" i="1" s="1"/>
  <c r="I196" i="1"/>
  <c r="L196" i="1" s="1"/>
  <c r="I5" i="1"/>
  <c r="L5" i="1" s="1"/>
  <c r="R7" i="1"/>
  <c r="R8" i="1"/>
  <c r="R10" i="1"/>
  <c r="R11" i="1"/>
  <c r="R12" i="1"/>
  <c r="R6" i="1"/>
  <c r="U6" i="1" s="1"/>
  <c r="N278" i="17" l="1"/>
  <c r="N218" i="17"/>
  <c r="N182" i="17"/>
  <c r="M109" i="17"/>
  <c r="N109" i="17" s="1"/>
  <c r="N230" i="17" s="1"/>
  <c r="N85" i="17"/>
  <c r="L37" i="17"/>
  <c r="M37" i="17" s="1"/>
  <c r="N290" i="17"/>
  <c r="N254" i="17"/>
  <c r="N121" i="17"/>
  <c r="P227" i="17" s="1"/>
  <c r="N97" i="17"/>
  <c r="N73" i="17"/>
  <c r="N179" i="17" s="1"/>
  <c r="L36" i="17"/>
  <c r="M36" i="17" s="1"/>
  <c r="L34" i="17"/>
  <c r="M34" i="17" s="1"/>
  <c r="M155" i="17"/>
  <c r="M143" i="17"/>
  <c r="M131" i="17"/>
  <c r="M119" i="17"/>
  <c r="M107" i="17"/>
  <c r="N107" i="17" s="1"/>
  <c r="N229" i="17" s="1"/>
  <c r="M95" i="17"/>
  <c r="M83" i="17"/>
  <c r="N71" i="17"/>
  <c r="N209" i="17" s="1"/>
  <c r="N346" i="17"/>
  <c r="L33" i="17"/>
  <c r="M33" i="17" s="1"/>
  <c r="N178" i="17"/>
  <c r="N260" i="17"/>
  <c r="N200" i="17"/>
  <c r="L32" i="17"/>
  <c r="M32" i="17" s="1"/>
  <c r="M151" i="17"/>
  <c r="N151" i="17" s="1"/>
  <c r="M139" i="17"/>
  <c r="M127" i="17"/>
  <c r="M115" i="17"/>
  <c r="M103" i="17"/>
  <c r="M91" i="17"/>
  <c r="N91" i="17" s="1"/>
  <c r="M79" i="17"/>
  <c r="N79" i="17" s="1"/>
  <c r="N217" i="17" s="1"/>
  <c r="N299" i="17"/>
  <c r="N251" i="17"/>
  <c r="N81" i="17"/>
  <c r="N187" i="17" s="1"/>
  <c r="N283" i="17"/>
  <c r="N271" i="17"/>
  <c r="N247" i="17"/>
  <c r="N175" i="17"/>
  <c r="M162" i="17"/>
  <c r="M150" i="17"/>
  <c r="M138" i="17"/>
  <c r="M126" i="17"/>
  <c r="N126" i="17" s="1"/>
  <c r="M114" i="17"/>
  <c r="N114" i="17" s="1"/>
  <c r="M102" i="17"/>
  <c r="M90" i="17"/>
  <c r="N78" i="17"/>
  <c r="N184" i="17" s="1"/>
  <c r="M156" i="17"/>
  <c r="N215" i="17"/>
  <c r="N286" i="17"/>
  <c r="N69" i="17"/>
  <c r="N206" i="17" s="1"/>
  <c r="N282" i="17"/>
  <c r="N270" i="17"/>
  <c r="N258" i="17"/>
  <c r="N246" i="17"/>
  <c r="N210" i="17"/>
  <c r="N186" i="17"/>
  <c r="N250" i="17"/>
  <c r="L173" i="17"/>
  <c r="M173" i="17" s="1"/>
  <c r="L41" i="17"/>
  <c r="M41" i="17" s="1"/>
  <c r="N214" i="17"/>
  <c r="L40" i="17"/>
  <c r="M40" i="17" s="1"/>
  <c r="M159" i="17"/>
  <c r="N159" i="17" s="1"/>
  <c r="P265" i="17" s="1"/>
  <c r="M147" i="17"/>
  <c r="M135" i="17"/>
  <c r="M123" i="17"/>
  <c r="N123" i="17" s="1"/>
  <c r="N261" i="17" s="1"/>
  <c r="M111" i="17"/>
  <c r="M99" i="17"/>
  <c r="N99" i="17" s="1"/>
  <c r="N189" i="17" s="1"/>
  <c r="M87" i="17"/>
  <c r="M75" i="17"/>
  <c r="N75" i="17" s="1"/>
  <c r="N213" i="17" s="1"/>
  <c r="N239" i="17"/>
  <c r="M106" i="17"/>
  <c r="N106" i="17" s="1"/>
  <c r="M105" i="17"/>
  <c r="N105" i="17" s="1"/>
  <c r="N227" i="17" s="1"/>
  <c r="N291" i="17"/>
  <c r="N279" i="17"/>
  <c r="N267" i="17"/>
  <c r="N219" i="17"/>
  <c r="N207" i="17"/>
  <c r="N183" i="17"/>
  <c r="M158" i="17"/>
  <c r="M146" i="17"/>
  <c r="N146" i="17" s="1"/>
  <c r="M134" i="17"/>
  <c r="M122" i="17"/>
  <c r="N122" i="17" s="1"/>
  <c r="N292" i="17" s="1"/>
  <c r="M110" i="17"/>
  <c r="N110" i="17" s="1"/>
  <c r="N232" i="17" s="1"/>
  <c r="M98" i="17"/>
  <c r="N98" i="17" s="1"/>
  <c r="P220" i="17" s="1"/>
  <c r="M86" i="17"/>
  <c r="N86" i="17" s="1"/>
  <c r="N240" i="17" s="1"/>
  <c r="M74" i="17"/>
  <c r="N74" i="17" s="1"/>
  <c r="N212" i="17" s="1"/>
  <c r="M92" i="17"/>
  <c r="N92" i="17" s="1"/>
  <c r="N70" i="17"/>
  <c r="N238" i="17"/>
  <c r="N297" i="17"/>
  <c r="N248" i="17"/>
  <c r="N188" i="17"/>
  <c r="N176" i="17"/>
  <c r="N199" i="17"/>
  <c r="N198" i="17"/>
  <c r="N228" i="17"/>
  <c r="N280" i="17"/>
  <c r="N268" i="17"/>
  <c r="N256" i="17"/>
  <c r="N220" i="17"/>
  <c r="N208" i="17"/>
  <c r="N196" i="17"/>
  <c r="N231" i="17"/>
  <c r="N173" i="17"/>
  <c r="O173" i="17" s="1"/>
  <c r="M161" i="17"/>
  <c r="N161" i="17" s="1"/>
  <c r="M149" i="17"/>
  <c r="M137" i="17"/>
  <c r="N137" i="17" s="1"/>
  <c r="P275" i="17" s="1"/>
  <c r="M125" i="17"/>
  <c r="N125" i="17" s="1"/>
  <c r="N262" i="17" s="1"/>
  <c r="M113" i="17"/>
  <c r="N113" i="17" s="1"/>
  <c r="N203" i="17" s="1"/>
  <c r="M101" i="17"/>
  <c r="N101" i="17" s="1"/>
  <c r="N190" i="17" s="1"/>
  <c r="M89" i="17"/>
  <c r="N89" i="17" s="1"/>
  <c r="N275" i="17" s="1"/>
  <c r="L31" i="17"/>
  <c r="M31" i="17" s="1"/>
  <c r="M160" i="17"/>
  <c r="M148" i="17"/>
  <c r="M136" i="17"/>
  <c r="N136" i="17" s="1"/>
  <c r="P242" i="17" s="1"/>
  <c r="M124" i="17"/>
  <c r="N124" i="17" s="1"/>
  <c r="M112" i="17"/>
  <c r="M100" i="17"/>
  <c r="M88" i="17"/>
  <c r="N88" i="17" s="1"/>
  <c r="N180" i="17"/>
  <c r="N300" i="17"/>
  <c r="M152" i="17"/>
  <c r="M140" i="17"/>
  <c r="N140" i="17" s="1"/>
  <c r="M128" i="17"/>
  <c r="N128" i="17" s="1"/>
  <c r="N266" i="17" s="1"/>
  <c r="M116" i="17"/>
  <c r="N116" i="17" s="1"/>
  <c r="N255" i="17" s="1"/>
  <c r="M104" i="17"/>
  <c r="N104" i="17" s="1"/>
  <c r="N194" i="17" s="1"/>
  <c r="N288" i="17"/>
  <c r="N119" i="17"/>
  <c r="N289" i="17" s="1"/>
  <c r="N95" i="17"/>
  <c r="P185" i="17" s="1"/>
  <c r="N83" i="17"/>
  <c r="P173" i="17" s="1"/>
  <c r="Q173" i="17" s="1"/>
  <c r="N127" i="17"/>
  <c r="N265" i="17" s="1"/>
  <c r="N115" i="17"/>
  <c r="N253" i="17" s="1"/>
  <c r="N103" i="17"/>
  <c r="N225" i="17" s="1"/>
  <c r="N102" i="17"/>
  <c r="N224" i="17" s="1"/>
  <c r="N90" i="17"/>
  <c r="P212" i="17" s="1"/>
  <c r="N112" i="17"/>
  <c r="N202" i="17" s="1"/>
  <c r="N100" i="17"/>
  <c r="N223" i="17" s="1"/>
  <c r="N111" i="17"/>
  <c r="N201" i="17" s="1"/>
  <c r="N87" i="17"/>
  <c r="N273" i="17" s="1"/>
  <c r="G52" i="14"/>
  <c r="P214" i="17"/>
  <c r="P226" i="17"/>
  <c r="P190" i="17"/>
  <c r="P236" i="17"/>
  <c r="P224" i="17"/>
  <c r="N135" i="17"/>
  <c r="P241" i="17" s="1"/>
  <c r="P202" i="17"/>
  <c r="P235" i="17"/>
  <c r="P211" i="17"/>
  <c r="P187" i="17"/>
  <c r="P175" i="17"/>
  <c r="N157" i="17"/>
  <c r="P294" i="17" s="1"/>
  <c r="N156" i="17"/>
  <c r="N144" i="17"/>
  <c r="P282" i="17" s="1"/>
  <c r="N132" i="17"/>
  <c r="P239" i="17" s="1"/>
  <c r="N155" i="17"/>
  <c r="P293" i="17" s="1"/>
  <c r="N145" i="17"/>
  <c r="P233" i="17"/>
  <c r="P221" i="17"/>
  <c r="N143" i="17"/>
  <c r="P249" i="17" s="1"/>
  <c r="P208" i="17"/>
  <c r="P196" i="17"/>
  <c r="P184" i="17"/>
  <c r="P219" i="17"/>
  <c r="P207" i="17"/>
  <c r="P183" i="17"/>
  <c r="N133" i="17"/>
  <c r="P238" i="17" s="1"/>
  <c r="P230" i="17"/>
  <c r="P218" i="17"/>
  <c r="P206" i="17"/>
  <c r="P194" i="17"/>
  <c r="P182" i="17"/>
  <c r="N131" i="17"/>
  <c r="N139" i="17"/>
  <c r="P277" i="17" s="1"/>
  <c r="P217" i="17"/>
  <c r="P228" i="17"/>
  <c r="P216" i="17"/>
  <c r="P204" i="17"/>
  <c r="P192" i="17"/>
  <c r="P180" i="17"/>
  <c r="N149" i="17"/>
  <c r="P286" i="17" s="1"/>
  <c r="N134" i="17"/>
  <c r="P240" i="17" s="1"/>
  <c r="N158" i="17"/>
  <c r="P264" i="17" s="1"/>
  <c r="N154" i="17"/>
  <c r="P260" i="17" s="1"/>
  <c r="N142" i="17"/>
  <c r="P248" i="17" s="1"/>
  <c r="N153" i="17"/>
  <c r="N141" i="17"/>
  <c r="P174" i="17"/>
  <c r="N152" i="17"/>
  <c r="P290" i="17" s="1"/>
  <c r="P234" i="17"/>
  <c r="P222" i="17"/>
  <c r="P198" i="17"/>
  <c r="P186" i="17"/>
  <c r="N162" i="17"/>
  <c r="N150" i="17"/>
  <c r="N138" i="17"/>
  <c r="N160" i="17"/>
  <c r="N148" i="17"/>
  <c r="N147" i="17"/>
  <c r="P253" i="17" s="1"/>
  <c r="P215" i="17"/>
  <c r="P203" i="17"/>
  <c r="G56" i="14"/>
  <c r="P280" i="17"/>
  <c r="P254" i="17"/>
  <c r="U7" i="1"/>
  <c r="E82" i="13"/>
  <c r="E79" i="13"/>
  <c r="E81" i="13"/>
  <c r="E77" i="13"/>
  <c r="F81" i="13"/>
  <c r="F79" i="13"/>
  <c r="E78" i="13"/>
  <c r="E83" i="13"/>
  <c r="U12" i="1"/>
  <c r="U11" i="1"/>
  <c r="U10" i="1"/>
  <c r="U8" i="1"/>
  <c r="L298" i="17"/>
  <c r="M298" i="17" s="1"/>
  <c r="L286" i="17"/>
  <c r="M286" i="17" s="1"/>
  <c r="L274" i="17"/>
  <c r="M274" i="17" s="1"/>
  <c r="L262" i="17"/>
  <c r="M262" i="17" s="1"/>
  <c r="L250" i="17"/>
  <c r="M250" i="17" s="1"/>
  <c r="L238" i="17"/>
  <c r="M238" i="17" s="1"/>
  <c r="L226" i="17"/>
  <c r="M226" i="17" s="1"/>
  <c r="L214" i="17"/>
  <c r="M214" i="17" s="1"/>
  <c r="L202" i="17"/>
  <c r="M202" i="17" s="1"/>
  <c r="L190" i="17"/>
  <c r="M190" i="17" s="1"/>
  <c r="L178" i="17"/>
  <c r="M178" i="17" s="1"/>
  <c r="L297" i="17"/>
  <c r="M297" i="17" s="1"/>
  <c r="L285" i="17"/>
  <c r="M285" i="17" s="1"/>
  <c r="L273" i="17"/>
  <c r="M273" i="17" s="1"/>
  <c r="L261" i="17"/>
  <c r="M261" i="17" s="1"/>
  <c r="L249" i="17"/>
  <c r="M249" i="17" s="1"/>
  <c r="L237" i="17"/>
  <c r="M237" i="17" s="1"/>
  <c r="L225" i="17"/>
  <c r="M225" i="17" s="1"/>
  <c r="L213" i="17"/>
  <c r="M213" i="17" s="1"/>
  <c r="L201" i="17"/>
  <c r="M201" i="17" s="1"/>
  <c r="L189" i="17"/>
  <c r="M189" i="17" s="1"/>
  <c r="L177" i="17"/>
  <c r="M177" i="17" s="1"/>
  <c r="L174" i="17"/>
  <c r="M174" i="17" s="1"/>
  <c r="L292" i="17"/>
  <c r="M292" i="17" s="1"/>
  <c r="L280" i="17"/>
  <c r="M280" i="17" s="1"/>
  <c r="L268" i="17"/>
  <c r="M268" i="17" s="1"/>
  <c r="L256" i="17"/>
  <c r="M256" i="17" s="1"/>
  <c r="L244" i="17"/>
  <c r="M244" i="17" s="1"/>
  <c r="L232" i="17"/>
  <c r="M232" i="17" s="1"/>
  <c r="L220" i="17"/>
  <c r="M220" i="17" s="1"/>
  <c r="L208" i="17"/>
  <c r="M208" i="17" s="1"/>
  <c r="L196" i="17"/>
  <c r="M196" i="17" s="1"/>
  <c r="L184" i="17"/>
  <c r="M184" i="17" s="1"/>
  <c r="L291" i="17"/>
  <c r="M291" i="17" s="1"/>
  <c r="L279" i="17"/>
  <c r="M279" i="17" s="1"/>
  <c r="L267" i="17"/>
  <c r="M267" i="17" s="1"/>
  <c r="L255" i="17"/>
  <c r="M255" i="17" s="1"/>
  <c r="L243" i="17"/>
  <c r="M243" i="17" s="1"/>
  <c r="L231" i="17"/>
  <c r="M231" i="17" s="1"/>
  <c r="L219" i="17"/>
  <c r="M219" i="17" s="1"/>
  <c r="L207" i="17"/>
  <c r="M207" i="17" s="1"/>
  <c r="L195" i="17"/>
  <c r="M195" i="17" s="1"/>
  <c r="L183" i="17"/>
  <c r="M183" i="17" s="1"/>
  <c r="L221" i="17"/>
  <c r="M221" i="17" s="1"/>
  <c r="Q221" i="17" s="1"/>
  <c r="L290" i="17"/>
  <c r="M290" i="17" s="1"/>
  <c r="L278" i="17"/>
  <c r="M278" i="17" s="1"/>
  <c r="L266" i="17"/>
  <c r="M266" i="17" s="1"/>
  <c r="L254" i="17"/>
  <c r="M254" i="17" s="1"/>
  <c r="L242" i="17"/>
  <c r="M242" i="17" s="1"/>
  <c r="L230" i="17"/>
  <c r="M230" i="17" s="1"/>
  <c r="L218" i="17"/>
  <c r="M218" i="17" s="1"/>
  <c r="L206" i="17"/>
  <c r="M206" i="17" s="1"/>
  <c r="L194" i="17"/>
  <c r="M194" i="17" s="1"/>
  <c r="L182" i="17"/>
  <c r="M182" i="17" s="1"/>
  <c r="L300" i="17"/>
  <c r="M300" i="17" s="1"/>
  <c r="L288" i="17"/>
  <c r="M288" i="17" s="1"/>
  <c r="L276" i="17"/>
  <c r="M276" i="17" s="1"/>
  <c r="L264" i="17"/>
  <c r="M264" i="17" s="1"/>
  <c r="L252" i="17"/>
  <c r="M252" i="17" s="1"/>
  <c r="L240" i="17"/>
  <c r="M240" i="17" s="1"/>
  <c r="L228" i="17"/>
  <c r="M228" i="17" s="1"/>
  <c r="L216" i="17"/>
  <c r="M216" i="17" s="1"/>
  <c r="L204" i="17"/>
  <c r="M204" i="17" s="1"/>
  <c r="L192" i="17"/>
  <c r="M192" i="17" s="1"/>
  <c r="L180" i="17"/>
  <c r="M180" i="17" s="1"/>
  <c r="L299" i="17"/>
  <c r="M299" i="17" s="1"/>
  <c r="L287" i="17"/>
  <c r="M287" i="17" s="1"/>
  <c r="L275" i="17"/>
  <c r="M275" i="17" s="1"/>
  <c r="L263" i="17"/>
  <c r="M263" i="17" s="1"/>
  <c r="L251" i="17"/>
  <c r="M251" i="17" s="1"/>
  <c r="L239" i="17"/>
  <c r="M239" i="17" s="1"/>
  <c r="L227" i="17"/>
  <c r="M227" i="17" s="1"/>
  <c r="L215" i="17"/>
  <c r="M215" i="17" s="1"/>
  <c r="L203" i="17"/>
  <c r="M203" i="17" s="1"/>
  <c r="L191" i="17"/>
  <c r="M191" i="17" s="1"/>
  <c r="L179" i="17"/>
  <c r="M179" i="17" s="1"/>
  <c r="L293" i="17"/>
  <c r="M293" i="17" s="1"/>
  <c r="L245" i="17"/>
  <c r="M245" i="17" s="1"/>
  <c r="L185" i="17"/>
  <c r="M185" i="17" s="1"/>
  <c r="L289" i="17"/>
  <c r="M289" i="17" s="1"/>
  <c r="L277" i="17"/>
  <c r="M277" i="17" s="1"/>
  <c r="L265" i="17"/>
  <c r="M265" i="17" s="1"/>
  <c r="L253" i="17"/>
  <c r="M253" i="17" s="1"/>
  <c r="L241" i="17"/>
  <c r="M241" i="17" s="1"/>
  <c r="L229" i="17"/>
  <c r="M229" i="17" s="1"/>
  <c r="L217" i="17"/>
  <c r="M217" i="17" s="1"/>
  <c r="L205" i="17"/>
  <c r="M205" i="17" s="1"/>
  <c r="L193" i="17"/>
  <c r="M193" i="17" s="1"/>
  <c r="L181" i="17"/>
  <c r="M181" i="17" s="1"/>
  <c r="L257" i="17"/>
  <c r="M257" i="17" s="1"/>
  <c r="L281" i="17"/>
  <c r="M281" i="17" s="1"/>
  <c r="L233" i="17"/>
  <c r="M233" i="17" s="1"/>
  <c r="L209" i="17"/>
  <c r="M209" i="17" s="1"/>
  <c r="L296" i="17"/>
  <c r="M296" i="17" s="1"/>
  <c r="L284" i="17"/>
  <c r="M284" i="17" s="1"/>
  <c r="L272" i="17"/>
  <c r="M272" i="17" s="1"/>
  <c r="L260" i="17"/>
  <c r="M260" i="17" s="1"/>
  <c r="L248" i="17"/>
  <c r="M248" i="17" s="1"/>
  <c r="L236" i="17"/>
  <c r="M236" i="17" s="1"/>
  <c r="L224" i="17"/>
  <c r="M224" i="17" s="1"/>
  <c r="L212" i="17"/>
  <c r="M212" i="17" s="1"/>
  <c r="L200" i="17"/>
  <c r="M200" i="17" s="1"/>
  <c r="L188" i="17"/>
  <c r="M188" i="17" s="1"/>
  <c r="L176" i="17"/>
  <c r="M176" i="17" s="1"/>
  <c r="L269" i="17"/>
  <c r="M269" i="17" s="1"/>
  <c r="L197" i="17"/>
  <c r="M197" i="17" s="1"/>
  <c r="L295" i="17"/>
  <c r="M295" i="17" s="1"/>
  <c r="L283" i="17"/>
  <c r="M283" i="17" s="1"/>
  <c r="L271" i="17"/>
  <c r="M271" i="17" s="1"/>
  <c r="L259" i="17"/>
  <c r="M259" i="17" s="1"/>
  <c r="L247" i="17"/>
  <c r="M247" i="17" s="1"/>
  <c r="L235" i="17"/>
  <c r="M235" i="17" s="1"/>
  <c r="L223" i="17"/>
  <c r="M223" i="17" s="1"/>
  <c r="L211" i="17"/>
  <c r="M211" i="17" s="1"/>
  <c r="L199" i="17"/>
  <c r="M199" i="17" s="1"/>
  <c r="L187" i="17"/>
  <c r="M187" i="17" s="1"/>
  <c r="L175" i="17"/>
  <c r="M175" i="17" s="1"/>
  <c r="L294" i="17"/>
  <c r="M294" i="17" s="1"/>
  <c r="L282" i="17"/>
  <c r="M282" i="17" s="1"/>
  <c r="L270" i="17"/>
  <c r="M270" i="17" s="1"/>
  <c r="L258" i="17"/>
  <c r="M258" i="17" s="1"/>
  <c r="L246" i="17"/>
  <c r="M246" i="17" s="1"/>
  <c r="L234" i="17"/>
  <c r="M234" i="17" s="1"/>
  <c r="L222" i="17"/>
  <c r="M222" i="17" s="1"/>
  <c r="L210" i="17"/>
  <c r="M210" i="17" s="1"/>
  <c r="L198" i="17"/>
  <c r="M198" i="17" s="1"/>
  <c r="L186" i="17"/>
  <c r="M186" i="17" s="1"/>
  <c r="P267" i="17" l="1"/>
  <c r="P299" i="17"/>
  <c r="P199" i="17"/>
  <c r="P231" i="17"/>
  <c r="N263" i="17"/>
  <c r="O263" i="17" s="1"/>
  <c r="N236" i="17"/>
  <c r="N204" i="17"/>
  <c r="N264" i="17"/>
  <c r="O264" i="17" s="1"/>
  <c r="P232" i="17"/>
  <c r="Q232" i="17" s="1"/>
  <c r="P200" i="17"/>
  <c r="N277" i="17"/>
  <c r="P213" i="17"/>
  <c r="P181" i="17"/>
  <c r="P247" i="17"/>
  <c r="P279" i="17"/>
  <c r="Q227" i="17"/>
  <c r="P209" i="17"/>
  <c r="P223" i="17"/>
  <c r="N192" i="17"/>
  <c r="O192" i="17" s="1"/>
  <c r="N211" i="17"/>
  <c r="O211" i="17" s="1"/>
  <c r="N174" i="17"/>
  <c r="O174" i="17" s="1"/>
  <c r="P193" i="17"/>
  <c r="P195" i="17"/>
  <c r="P177" i="17"/>
  <c r="N259" i="17"/>
  <c r="N276" i="17"/>
  <c r="N216" i="17"/>
  <c r="N272" i="17"/>
  <c r="P176" i="17"/>
  <c r="N252" i="17"/>
  <c r="N181" i="17"/>
  <c r="P225" i="17"/>
  <c r="Q225" i="17" s="1"/>
  <c r="N284" i="17"/>
  <c r="O284" i="17" s="1"/>
  <c r="P191" i="17"/>
  <c r="P188" i="17"/>
  <c r="N285" i="17"/>
  <c r="O285" i="17" s="1"/>
  <c r="N287" i="17"/>
  <c r="N177" i="17"/>
  <c r="P179" i="17"/>
  <c r="N222" i="17"/>
  <c r="O222" i="17" s="1"/>
  <c r="N191" i="17"/>
  <c r="N195" i="17"/>
  <c r="P210" i="17"/>
  <c r="N242" i="17"/>
  <c r="O242" i="17" s="1"/>
  <c r="N274" i="17"/>
  <c r="O274" i="17" s="1"/>
  <c r="P178" i="17"/>
  <c r="Q277" i="17"/>
  <c r="N185" i="17"/>
  <c r="O185" i="17" s="1"/>
  <c r="N234" i="17"/>
  <c r="N193" i="17"/>
  <c r="O193" i="17" s="1"/>
  <c r="Q207" i="17"/>
  <c r="N243" i="17"/>
  <c r="N197" i="17"/>
  <c r="O197" i="17" s="1"/>
  <c r="N294" i="17"/>
  <c r="Q239" i="17"/>
  <c r="Q176" i="17"/>
  <c r="N221" i="17"/>
  <c r="O221" i="17" s="1"/>
  <c r="N296" i="17"/>
  <c r="N226" i="17"/>
  <c r="N233" i="17"/>
  <c r="N241" i="17"/>
  <c r="N245" i="17"/>
  <c r="O245" i="17" s="1"/>
  <c r="N257" i="17"/>
  <c r="O257" i="17" s="1"/>
  <c r="N244" i="17"/>
  <c r="N269" i="17"/>
  <c r="O269" i="17" s="1"/>
  <c r="N235" i="17"/>
  <c r="N237" i="17"/>
  <c r="N298" i="17"/>
  <c r="O298" i="17" s="1"/>
  <c r="Q254" i="17"/>
  <c r="Q190" i="17"/>
  <c r="N281" i="17"/>
  <c r="N249" i="17"/>
  <c r="N293" i="17"/>
  <c r="N295" i="17"/>
  <c r="Q264" i="17"/>
  <c r="P205" i="17"/>
  <c r="Q205" i="17" s="1"/>
  <c r="Q224" i="17"/>
  <c r="Q214" i="17"/>
  <c r="P229" i="17"/>
  <c r="Q229" i="17" s="1"/>
  <c r="P197" i="17"/>
  <c r="Q197" i="17" s="1"/>
  <c r="Q226" i="17"/>
  <c r="Q187" i="17"/>
  <c r="Q199" i="17"/>
  <c r="Q235" i="17"/>
  <c r="Q192" i="17"/>
  <c r="P189" i="17"/>
  <c r="Q189" i="17" s="1"/>
  <c r="P201" i="17"/>
  <c r="Q201" i="17" s="1"/>
  <c r="Q196" i="17"/>
  <c r="Q213" i="17"/>
  <c r="P243" i="17"/>
  <c r="Q243" i="17" s="1"/>
  <c r="Q209" i="17"/>
  <c r="P292" i="17"/>
  <c r="Q292" i="17" s="1"/>
  <c r="P270" i="17"/>
  <c r="Q270" i="17" s="1"/>
  <c r="P281" i="17"/>
  <c r="Q281" i="17" s="1"/>
  <c r="Q185" i="17"/>
  <c r="Q194" i="17"/>
  <c r="Q247" i="17"/>
  <c r="Q204" i="17"/>
  <c r="Q177" i="17"/>
  <c r="Q216" i="17"/>
  <c r="Q208" i="17"/>
  <c r="Q202" i="17"/>
  <c r="Q188" i="17"/>
  <c r="P272" i="17"/>
  <c r="Q272" i="17" s="1"/>
  <c r="P285" i="17"/>
  <c r="Q285" i="17" s="1"/>
  <c r="Q193" i="17"/>
  <c r="P273" i="17"/>
  <c r="Q273" i="17" s="1"/>
  <c r="Q206" i="17"/>
  <c r="Q218" i="17"/>
  <c r="Q179" i="17"/>
  <c r="Q228" i="17"/>
  <c r="Q230" i="17"/>
  <c r="Q211" i="17"/>
  <c r="Q200" i="17"/>
  <c r="Q183" i="17"/>
  <c r="Q223" i="17"/>
  <c r="Q212" i="17"/>
  <c r="Q180" i="17"/>
  <c r="Q182" i="17"/>
  <c r="Q195" i="17"/>
  <c r="Q236" i="17"/>
  <c r="Q219" i="17"/>
  <c r="Q217" i="17"/>
  <c r="Q178" i="17"/>
  <c r="Q175" i="17"/>
  <c r="Q231" i="17"/>
  <c r="Q233" i="17"/>
  <c r="Q184" i="17"/>
  <c r="P252" i="17"/>
  <c r="Q252" i="17" s="1"/>
  <c r="P284" i="17"/>
  <c r="Q284" i="17" s="1"/>
  <c r="P237" i="17"/>
  <c r="Q237" i="17" s="1"/>
  <c r="P269" i="17"/>
  <c r="Q269" i="17" s="1"/>
  <c r="P251" i="17"/>
  <c r="Q251" i="17" s="1"/>
  <c r="P283" i="17"/>
  <c r="Q283" i="17" s="1"/>
  <c r="P263" i="17"/>
  <c r="Q263" i="17" s="1"/>
  <c r="P295" i="17"/>
  <c r="Q295" i="17" s="1"/>
  <c r="P287" i="17"/>
  <c r="Q287" i="17" s="1"/>
  <c r="P255" i="17"/>
  <c r="Q255" i="17" s="1"/>
  <c r="P257" i="17"/>
  <c r="Q257" i="17" s="1"/>
  <c r="P289" i="17"/>
  <c r="Q289" i="17" s="1"/>
  <c r="P250" i="17"/>
  <c r="Q250" i="17" s="1"/>
  <c r="Q294" i="17"/>
  <c r="Q267" i="17"/>
  <c r="P296" i="17"/>
  <c r="Q296" i="17" s="1"/>
  <c r="Q248" i="17"/>
  <c r="Q279" i="17"/>
  <c r="Q265" i="17"/>
  <c r="Q280" i="17"/>
  <c r="P261" i="17"/>
  <c r="Q261" i="17" s="1"/>
  <c r="Q275" i="17"/>
  <c r="Q242" i="17"/>
  <c r="P245" i="17"/>
  <c r="Q245" i="17" s="1"/>
  <c r="P297" i="17"/>
  <c r="Q297" i="17" s="1"/>
  <c r="Q253" i="17"/>
  <c r="Q181" i="17"/>
  <c r="Q220" i="17"/>
  <c r="Q290" i="17"/>
  <c r="Q174" i="17"/>
  <c r="Q240" i="17"/>
  <c r="P300" i="17"/>
  <c r="Q300" i="17" s="1"/>
  <c r="P268" i="17"/>
  <c r="Q268" i="17" s="1"/>
  <c r="P291" i="17"/>
  <c r="Q291" i="17" s="1"/>
  <c r="P259" i="17"/>
  <c r="Q259" i="17" s="1"/>
  <c r="P276" i="17"/>
  <c r="Q276" i="17" s="1"/>
  <c r="P244" i="17"/>
  <c r="Q244" i="17" s="1"/>
  <c r="P288" i="17"/>
  <c r="Q288" i="17" s="1"/>
  <c r="P256" i="17"/>
  <c r="Q256" i="17" s="1"/>
  <c r="P266" i="17"/>
  <c r="Q266" i="17" s="1"/>
  <c r="P298" i="17"/>
  <c r="Q298" i="17" s="1"/>
  <c r="P246" i="17"/>
  <c r="Q246" i="17" s="1"/>
  <c r="P278" i="17"/>
  <c r="Q278" i="17" s="1"/>
  <c r="P258" i="17"/>
  <c r="Q258" i="17" s="1"/>
  <c r="Q191" i="17"/>
  <c r="Q234" i="17"/>
  <c r="Q299" i="17"/>
  <c r="Q260" i="17"/>
  <c r="Q215" i="17"/>
  <c r="P262" i="17"/>
  <c r="Q262" i="17" s="1"/>
  <c r="Q241" i="17"/>
  <c r="Q286" i="17"/>
  <c r="Q249" i="17"/>
  <c r="P271" i="17"/>
  <c r="Q271" i="17" s="1"/>
  <c r="P274" i="17"/>
  <c r="Q274" i="17" s="1"/>
  <c r="Q282" i="17"/>
  <c r="Q186" i="17"/>
  <c r="Q198" i="17"/>
  <c r="Q203" i="17"/>
  <c r="Q210" i="17"/>
  <c r="Q238" i="17"/>
  <c r="Q293" i="17"/>
  <c r="Q222" i="17"/>
  <c r="O196" i="17"/>
  <c r="O299" i="17"/>
  <c r="O182" i="17"/>
  <c r="O294" i="17"/>
  <c r="O244" i="17"/>
  <c r="O198" i="17"/>
  <c r="O240" i="17"/>
  <c r="O208" i="17"/>
  <c r="O270" i="17"/>
  <c r="O280" i="17"/>
  <c r="O300" i="17"/>
  <c r="O281" i="17"/>
  <c r="O232" i="17"/>
  <c r="O254" i="17"/>
  <c r="O183" i="17"/>
  <c r="O195" i="17"/>
  <c r="O223" i="17"/>
  <c r="O248" i="17"/>
  <c r="O288" i="17"/>
  <c r="O256" i="17"/>
  <c r="O282" i="17"/>
  <c r="O293" i="17"/>
  <c r="O236" i="17"/>
  <c r="O191" i="17"/>
  <c r="O175" i="17"/>
  <c r="O188" i="17"/>
  <c r="O275" i="17"/>
  <c r="O184" i="17"/>
  <c r="O217" i="17"/>
  <c r="O179" i="17"/>
  <c r="O194" i="17"/>
  <c r="O204" i="17"/>
  <c r="O241" i="17"/>
  <c r="O203" i="17"/>
  <c r="O216" i="17"/>
  <c r="O215" i="17"/>
  <c r="O286" i="17"/>
  <c r="O210" i="17"/>
  <c r="O228" i="17"/>
  <c r="O186" i="17"/>
  <c r="O239" i="17"/>
  <c r="O255" i="17"/>
  <c r="O229" i="17"/>
  <c r="O234" i="17"/>
  <c r="O283" i="17"/>
  <c r="O252" i="17"/>
  <c r="O295" i="17"/>
  <c r="O209" i="17"/>
  <c r="O207" i="17"/>
  <c r="O227" i="17"/>
  <c r="O268" i="17"/>
  <c r="O206" i="17"/>
  <c r="O260" i="17"/>
  <c r="O251" i="17"/>
  <c r="O266" i="17"/>
  <c r="O279" i="17"/>
  <c r="O177" i="17"/>
  <c r="O190" i="17"/>
  <c r="O231" i="17"/>
  <c r="O253" i="17"/>
  <c r="O276" i="17"/>
  <c r="O189" i="17"/>
  <c r="O219" i="17"/>
  <c r="O265" i="17"/>
  <c r="O201" i="17"/>
  <c r="O287" i="17"/>
  <c r="O226" i="17"/>
  <c r="O246" i="17"/>
  <c r="O218" i="17"/>
  <c r="O258" i="17"/>
  <c r="O233" i="17"/>
  <c r="O220" i="17"/>
  <c r="O199" i="17"/>
  <c r="O212" i="17"/>
  <c r="O297" i="17"/>
  <c r="O205" i="17"/>
  <c r="O292" i="17"/>
  <c r="O178" i="17"/>
  <c r="O247" i="17"/>
  <c r="O259" i="17"/>
  <c r="O271" i="17"/>
  <c r="O267" i="17"/>
  <c r="O225" i="17"/>
  <c r="O238" i="17"/>
  <c r="O235" i="17"/>
  <c r="O202" i="17"/>
  <c r="O277" i="17"/>
  <c r="O180" i="17"/>
  <c r="O237" i="17"/>
  <c r="O250" i="17"/>
  <c r="O230" i="17"/>
  <c r="O213" i="17"/>
  <c r="O278" i="17"/>
  <c r="O291" i="17"/>
  <c r="O289" i="17"/>
  <c r="O249" i="17"/>
  <c r="O262" i="17"/>
  <c r="O243" i="17"/>
  <c r="O214" i="17"/>
  <c r="O290" i="17"/>
  <c r="O176" i="17"/>
  <c r="O261" i="17"/>
  <c r="O273" i="17"/>
  <c r="O187" i="17"/>
  <c r="O181" i="17"/>
  <c r="O200" i="17"/>
  <c r="O224" i="17"/>
  <c r="O272" i="17"/>
  <c r="O296" i="17"/>
  <c r="Q321" i="17" l="1"/>
  <c r="R321" i="17" s="1"/>
  <c r="S321" i="17" s="1"/>
  <c r="Q317" i="17"/>
  <c r="R317" i="17" s="1"/>
  <c r="S317" i="17" s="1"/>
  <c r="Q319" i="17"/>
  <c r="R319" i="17" s="1"/>
  <c r="S319" i="17" s="1"/>
  <c r="Q320" i="17"/>
  <c r="R320" i="17" s="1"/>
  <c r="S320" i="17" s="1"/>
  <c r="H332" i="17"/>
  <c r="Q316" i="17"/>
  <c r="R316" i="17" s="1"/>
  <c r="S316" i="17" s="1"/>
  <c r="Q318" i="17"/>
  <c r="R318" i="17" s="1"/>
  <c r="S318" i="17" s="1"/>
  <c r="Q322" i="17"/>
  <c r="R322" i="17" s="1"/>
  <c r="S322" i="17" s="1"/>
  <c r="N321" i="17"/>
  <c r="O321" i="17" s="1"/>
  <c r="P321" i="17" s="1"/>
  <c r="N320" i="17"/>
  <c r="N317" i="17"/>
  <c r="N319" i="17"/>
  <c r="O319" i="17" s="1"/>
  <c r="P319" i="17" s="1"/>
  <c r="N322" i="17"/>
  <c r="O322" i="17" s="1"/>
  <c r="P322" i="17" s="1"/>
  <c r="N318" i="17"/>
  <c r="O318" i="17" s="1"/>
  <c r="P318" i="17" s="1"/>
  <c r="N316" i="17"/>
  <c r="H336" i="17" l="1"/>
  <c r="H337" i="17"/>
  <c r="C51" i="14"/>
  <c r="G51" i="14" s="1"/>
  <c r="H345" i="17"/>
  <c r="H333" i="17"/>
  <c r="C55" i="14"/>
  <c r="G55" i="14" s="1"/>
  <c r="H346" i="17"/>
  <c r="O317" i="17"/>
  <c r="P317" i="17" s="1"/>
  <c r="O316" i="17"/>
  <c r="P316" i="17" s="1"/>
  <c r="O320" i="17"/>
  <c r="P320" i="17" s="1"/>
  <c r="O346" i="17" l="1"/>
  <c r="P346" i="17" s="1"/>
  <c r="I346" i="17"/>
  <c r="M346" i="17" s="1"/>
  <c r="M345" i="17"/>
  <c r="O345" i="17"/>
  <c r="P345" i="17" s="1"/>
</calcChain>
</file>

<file path=xl/sharedStrings.xml><?xml version="1.0" encoding="utf-8"?>
<sst xmlns="http://schemas.openxmlformats.org/spreadsheetml/2006/main" count="1964" uniqueCount="225">
  <si>
    <t xml:space="preserve">Age band </t>
  </si>
  <si>
    <t>Sex</t>
  </si>
  <si>
    <t>MMs</t>
  </si>
  <si>
    <t>Truncated Claims Spending</t>
  </si>
  <si>
    <t>Truncated Claims Spending PMPM</t>
  </si>
  <si>
    <t>Large Provider Entity Code</t>
  </si>
  <si>
    <t>0-1</t>
  </si>
  <si>
    <t>2-18</t>
  </si>
  <si>
    <t>19-39</t>
  </si>
  <si>
    <t>40-54</t>
  </si>
  <si>
    <t>55-64</t>
  </si>
  <si>
    <t>65-74</t>
  </si>
  <si>
    <t>75-84</t>
  </si>
  <si>
    <t>85+</t>
  </si>
  <si>
    <t>Provider A</t>
  </si>
  <si>
    <t>Provider B</t>
  </si>
  <si>
    <t>Female</t>
  </si>
  <si>
    <t>Male</t>
  </si>
  <si>
    <t>ICC</t>
  </si>
  <si>
    <t>Year</t>
  </si>
  <si>
    <t>Row Labels</t>
  </si>
  <si>
    <t>Member Months</t>
  </si>
  <si>
    <t xml:space="preserve">Standard Deviation </t>
  </si>
  <si>
    <t>Provider A in Carrier 1</t>
  </si>
  <si>
    <t>Provider A in Carrier 2</t>
  </si>
  <si>
    <t>Provider B in Carrier 1</t>
  </si>
  <si>
    <t>Provider B in Carrier 2</t>
  </si>
  <si>
    <t>PMPM</t>
  </si>
  <si>
    <t>Member months for market</t>
  </si>
  <si>
    <t xml:space="preserve"> Truncated Claims Spending</t>
  </si>
  <si>
    <t>Age Band</t>
  </si>
  <si>
    <t>4d</t>
  </si>
  <si>
    <t>Total Member Months for each provider in each ICC</t>
  </si>
  <si>
    <t>2a</t>
  </si>
  <si>
    <t>Helper</t>
  </si>
  <si>
    <t>5a</t>
  </si>
  <si>
    <t>5b</t>
  </si>
  <si>
    <t>Helpercode2</t>
  </si>
  <si>
    <t>5c</t>
  </si>
  <si>
    <t>Helper3</t>
  </si>
  <si>
    <t>Helper Code3</t>
  </si>
  <si>
    <t>…</t>
  </si>
  <si>
    <t>1a</t>
  </si>
  <si>
    <t>2b</t>
  </si>
  <si>
    <t>2c</t>
  </si>
  <si>
    <t>First term</t>
  </si>
  <si>
    <t>Second Term</t>
  </si>
  <si>
    <t>Non Claims</t>
  </si>
  <si>
    <t>Non Claims PMPM</t>
  </si>
  <si>
    <t>7a</t>
  </si>
  <si>
    <t>….</t>
  </si>
  <si>
    <t>Pooled Variance</t>
  </si>
  <si>
    <t>Upper bound</t>
  </si>
  <si>
    <t>Lower Bound</t>
  </si>
  <si>
    <t>Confidence Interval</t>
  </si>
  <si>
    <t>Market</t>
  </si>
  <si>
    <t xml:space="preserve"> Truncated Claims Spending PMPM</t>
  </si>
  <si>
    <t>a. Total member months</t>
  </si>
  <si>
    <t xml:space="preserve">b. Total truncated claims spending </t>
  </si>
  <si>
    <t xml:space="preserve">c. Truncated claims spending PMPM </t>
  </si>
  <si>
    <t xml:space="preserve">Population distribution weight </t>
  </si>
  <si>
    <t>a. Member Months</t>
  </si>
  <si>
    <t>b. Population distribution weight  relative to overall insurance category code's member months</t>
  </si>
  <si>
    <t>c. Age-sex risk score by multiplying 5b by the Age Sex Factor of the previous year.</t>
  </si>
  <si>
    <t>Population distribution weight of age-sex band in provider and ic</t>
  </si>
  <si>
    <t xml:space="preserve">Provider </t>
  </si>
  <si>
    <t>Provider</t>
  </si>
  <si>
    <t>"Inputs" Tab</t>
  </si>
  <si>
    <t>"Risk Adj" Tab</t>
  </si>
  <si>
    <t>"Pooled Variance" Tab</t>
  </si>
  <si>
    <t>Using sample data from Table 3 of "Inputs" tab, the "Pooled Variance" tab provides an example on how each of the steps were followed in calculating the  Pooled Variance of each provider in each year and market.</t>
  </si>
  <si>
    <t>"Confidence Interval" Tab</t>
  </si>
  <si>
    <t xml:space="preserve">Using the  risk-adjusted truncated claims PMPM calculated in the "Risk Adj" tab, table 2 of the "inputs tab",  and  the pooled variance calculated in the "Pooled Variance" Tab,  the "Confidence Interval" tab provides an example on how to calculate the confidence interval of the growth rate of the adjusted total medical expense PMPM (risk adjusted truncated claims spending PMPM + non-claims spending PMPM) </t>
  </si>
  <si>
    <t>a. For each provider in each market and reporting year, calculate the member months. This is already calculated in Table 2 in the "Inputs" Tab.</t>
  </si>
  <si>
    <t>c. Unadjusted Truncated Claims Spending PMPM</t>
  </si>
  <si>
    <t>d. Standard Deviation as submitted by carriers</t>
  </si>
  <si>
    <t>b. Unadjusted Truncated Claims Spending</t>
  </si>
  <si>
    <t>2d</t>
  </si>
  <si>
    <t xml:space="preserve">where </t>
  </si>
  <si>
    <t>Pooled Standard Deviation</t>
  </si>
  <si>
    <t>from "Risk-Adj" tab</t>
  </si>
  <si>
    <t xml:space="preserve">For each provider in each market, and year, calculate/get the following: </t>
  </si>
  <si>
    <t>1c</t>
  </si>
  <si>
    <t>1d</t>
  </si>
  <si>
    <t>1e</t>
  </si>
  <si>
    <t>Adjusted TME PMPM</t>
  </si>
  <si>
    <t>Point Estimate</t>
  </si>
  <si>
    <t>from table 2 of "Inputs" tab</t>
  </si>
  <si>
    <t>from "Pooled Variance" tab</t>
  </si>
  <si>
    <t>Steps</t>
  </si>
  <si>
    <t>Source Tabs</t>
  </si>
  <si>
    <t>Tab</t>
  </si>
  <si>
    <t>Contents</t>
  </si>
  <si>
    <t>Truncated Claims Spending PMPM for Overall ICC</t>
  </si>
  <si>
    <t xml:space="preserve">Market </t>
  </si>
  <si>
    <t>Medicaid</t>
  </si>
  <si>
    <t>This file provides the steps and sample calculation of:</t>
  </si>
  <si>
    <t>Modified Insurance Category Code (ICC)</t>
  </si>
  <si>
    <t>Table 2. Member Months, Truncated Claims, Truncated Claims Spending PMPM, Non-Claims Spending, Non Claims Spending PMPM and Total Medical Expense (TME) PMPM by Year, Provider and Market</t>
  </si>
  <si>
    <t>Table 3. Member Months, Truncated Claims, Truncated Claims Spending PMPM and Standard Deviation of  Per Member Truncated Claims Spending by Year, Provider, Market, and Carrier</t>
  </si>
  <si>
    <t>Table 2. Sample Data on Member Months, Truncated Claims, Truncated Claims Spending PMPM, Non-Claims Spending, Non Claims Spending PMPM and Total Medical Expense (TME) PMPM by Year, Market, and Provider</t>
  </si>
  <si>
    <t>Table 3. Sample Data on Member Months, Truncated Claims, Truncated Claims Spending PMPM and Standard Deviation of  Per Member Truncated Claims Spending by Year, Provider, Market, and Carrier</t>
  </si>
  <si>
    <t>"Acronyms" Tab</t>
  </si>
  <si>
    <t xml:space="preserve">Provides Acronyms and Description </t>
  </si>
  <si>
    <t>TME</t>
  </si>
  <si>
    <t>Total Medical Expense</t>
  </si>
  <si>
    <t>Per Member Per Month</t>
  </si>
  <si>
    <t>Insurance Category Code</t>
  </si>
  <si>
    <t>Acronyms</t>
  </si>
  <si>
    <t>Description</t>
  </si>
  <si>
    <t>Table 1. Member Months, Truncated Claims, Truncated Claims PMPM, Non-Claims and Total Medical Expense by year, Provider, Insurance Category, Market Code, Age Band and Sex</t>
  </si>
  <si>
    <t>Table 1. Sample Data on Member Months, Truncated Claims, Truncated Claims PMPM, Non-Claims and Total Medical Expense by year, Provider, Modified Insurance Category Code (ICC), Market, Age Band and Sex</t>
  </si>
  <si>
    <t xml:space="preserve"> TME</t>
  </si>
  <si>
    <t>TME PMPM</t>
  </si>
  <si>
    <t>Notes:</t>
  </si>
  <si>
    <t>For each provider in each modified insurance category, market, and reporting year, calculate the following:</t>
  </si>
  <si>
    <t>d. Population distribution weight relative to overall market's member months (i.e., 2a/1a)</t>
  </si>
  <si>
    <t>For each modified insurance category code, market, and reporting year, calculate the following:</t>
  </si>
  <si>
    <t>3a</t>
  </si>
  <si>
    <t>3b</t>
  </si>
  <si>
    <t>3c</t>
  </si>
  <si>
    <t>4a</t>
  </si>
  <si>
    <t>4b</t>
  </si>
  <si>
    <t>4c</t>
  </si>
  <si>
    <t>Age-Sex Factor Weights</t>
  </si>
  <si>
    <t>For each age band in each sex, provider, modified insurance category code, market, and reporting year, calculate the following:</t>
  </si>
  <si>
    <t>For each provider, market, modified insurance category code and reporting year (and  using the table generated in step 2 above), calculate the following:</t>
  </si>
  <si>
    <r>
      <rPr>
        <sz val="7"/>
        <color theme="1"/>
        <rFont val="Times New Roman"/>
        <family val="1"/>
      </rPr>
      <t xml:space="preserve"> </t>
    </r>
    <r>
      <rPr>
        <sz val="11"/>
        <color theme="1"/>
        <rFont val="Calibri"/>
        <family val="2"/>
      </rPr>
      <t>For each provider in each carrier, market, and reporting year, calculate/get the following from Table 2 in "Inputs" tab:</t>
    </r>
  </si>
  <si>
    <r>
      <rPr>
        <b/>
        <u/>
        <sz val="11"/>
        <color theme="1"/>
        <rFont val="Aptos Narrow"/>
        <family val="2"/>
        <scheme val="minor"/>
      </rPr>
      <t>Given</t>
    </r>
    <r>
      <rPr>
        <sz val="11"/>
        <color theme="1"/>
        <rFont val="Aptos Narrow"/>
        <family val="2"/>
        <scheme val="minor"/>
      </rPr>
      <t>: Carrier submissions provide data on member months, truncated claims, truncated claims spending PMPM and standard deviation of per member truncated claims spending by  provider, carrier, market and year. Suppose we have this data summarized in Table 3 of the 'Input' tab. For simplicity,  there are only 2 providers, 2 carriers, 1 market,  and 3 years( 2020-2022) in this sample. Please find below the steps in pooling the standard deviations and deriving the pooled variance for each provider  across carriers in each year and market.</t>
    </r>
  </si>
  <si>
    <t>Steps in calculating Pooled Variance for each provider in each year and market</t>
  </si>
  <si>
    <t>Steps in calculating the Confidence Interval of the growth rate of adjusted TME PMPM for each provider in each year and market</t>
  </si>
  <si>
    <t>Contents of each tab</t>
  </si>
  <si>
    <t>Age-sex risk score based on  age-sex factor weights in the previous year</t>
  </si>
  <si>
    <t>d. Age-sex risk score by multiplying 5b by the Age Sex Factor of the current year.</t>
  </si>
  <si>
    <t>5d</t>
  </si>
  <si>
    <t>Age-sex risk score based on  age-sex factor weights in the current year</t>
  </si>
  <si>
    <t>Overall risk score based age-sex factor weights in the previous year</t>
  </si>
  <si>
    <t>Population-weighted, risk-adjusted truncated claims spending based on age-sex factor weights in the previous year</t>
  </si>
  <si>
    <t>Overall risk score based age-sex factor weights in the current year</t>
  </si>
  <si>
    <t>Unadjusted TME PMPM</t>
  </si>
  <si>
    <t>Growth Rate of Unadj TME PMPM</t>
  </si>
  <si>
    <t>Summary for 2022</t>
  </si>
  <si>
    <t>Baseline: 2021</t>
  </si>
  <si>
    <t>Unadjusted Truncated Claims PMPM</t>
  </si>
  <si>
    <t>Change</t>
  </si>
  <si>
    <t>2022 Growth Rate</t>
  </si>
  <si>
    <t>Diff in Growth (percentage points)</t>
  </si>
  <si>
    <t>6ai.</t>
  </si>
  <si>
    <t>6aii.</t>
  </si>
  <si>
    <t>6aiii.</t>
  </si>
  <si>
    <t>6bi.</t>
  </si>
  <si>
    <t>6bii.</t>
  </si>
  <si>
    <t>6biii.</t>
  </si>
  <si>
    <t>7b</t>
  </si>
  <si>
    <t>Effective Overall Risk Score</t>
  </si>
  <si>
    <t>c. Member months from table 2 of "Inputs" tab</t>
  </si>
  <si>
    <t>d. Non Claims Spending from table 2 of "Inputs" tab</t>
  </si>
  <si>
    <t>e. Non Claims Spending PMPM from table 2 of "Inputs" tab</t>
  </si>
  <si>
    <t>Compare to:</t>
  </si>
  <si>
    <t>1. When there is no note on whether it is (risk) adjusted or not, the variable refers to the unadjusted data.</t>
  </si>
  <si>
    <t>2. Risk adjustment (on the truncated claims expense PMPM component of the adjusted total medical expense PMPM) only covers age and sex risks.</t>
  </si>
  <si>
    <t>Non-Claims Spending</t>
  </si>
  <si>
    <t>Non-Claims Spending PMPM</t>
  </si>
  <si>
    <t xml:space="preserve">a. For each provider in each market and reporting year, calculate the member months (See Table 2). </t>
  </si>
  <si>
    <t>from 1a</t>
  </si>
  <si>
    <t>For each age-sex band in each modified insurance category code and reporting year, calculate the following:</t>
  </si>
  <si>
    <t xml:space="preserve">a. Total member months </t>
  </si>
  <si>
    <t>b. Total truncated claims spending</t>
  </si>
  <si>
    <t>c. Truncated claims spending PMPM</t>
  </si>
  <si>
    <t>d. Age-sex factor weight which is the truncated claims PMPM in the age-sex band in each ICC and year relative to overall modified insurance category's truncated claims spending PMPM for the same year (i.e., PMPM in age band and sex divided by PMPM of overall modified ICC). An age-sex factor weight of 0.94 in the first row of the table means that the truncated claims spending PMPM of female members aged 0-1 is 6% lower than the overall PMPM of all members in insurance category 2.</t>
  </si>
  <si>
    <t>from 3c</t>
  </si>
  <si>
    <t>Helpercode</t>
  </si>
  <si>
    <t>from 2a</t>
  </si>
  <si>
    <r>
      <rPr>
        <sz val="11"/>
        <color theme="1"/>
        <rFont val="Times New Roman"/>
        <family val="1"/>
      </rPr>
      <t xml:space="preserve"> </t>
    </r>
    <r>
      <rPr>
        <sz val="11"/>
        <color theme="1"/>
        <rFont val="Calibri"/>
        <family val="2"/>
      </rPr>
      <t>For each provider, market, and reporting year, calculate the  ff:</t>
    </r>
  </si>
  <si>
    <t>from 4d</t>
  </si>
  <si>
    <t>i.  Overall risk score by summing all the age-sex risk score across all age bands and sex codes  (calculated in step 5c) within each ICC and year.</t>
  </si>
  <si>
    <t>from 2b</t>
  </si>
  <si>
    <t>from 2c</t>
  </si>
  <si>
    <t>Member months for overall market</t>
  </si>
  <si>
    <t xml:space="preserve">1. The cells highlighted in orange are based on the same 2021 age-sex factor weights. This is designed as such so that any change in overall risk score from baseline to current year is not due to the age-sex factor weights but due to change in population distribution across age-sex bands. </t>
  </si>
  <si>
    <t>For the data at hand, we have J=2 (i.e., 2 carriers) and hence the specific formula is:</t>
  </si>
  <si>
    <t>1a (for 2021) and 1b (for 2022)</t>
  </si>
  <si>
    <t>h. Pooled Variance from the "Pooled Variance" tab</t>
  </si>
  <si>
    <t>i. Confidence intervalof the growth rate of the adjusted TME PMPM using the following formula:</t>
  </si>
  <si>
    <t>j. Point estimate of the growth rate of the adjusted TME PMPM using the following formula</t>
  </si>
  <si>
    <t>1f (for 2022) and 1g (for 2021)</t>
  </si>
  <si>
    <t>1h</t>
  </si>
  <si>
    <t>1i (for lower and upper bound) and 1j (point estimate)</t>
  </si>
  <si>
    <t>Steps in calculating Age/Sex Risk-Adjusted Truncated Claims PMPM</t>
  </si>
  <si>
    <t>1) Age-sex risk-adjusted truncated claims PMPM: This variable is needed to calculated the (confidence interval of the growth rate of) adjusted total medical expense (TME) Per Member Per Month (PMPM).</t>
  </si>
  <si>
    <t>2) Pooled variance: This variable is also needed to calculated the confidence interval of the growth rate of adjusted TME PMPM.</t>
  </si>
  <si>
    <t>3) Confidence interval of the  growth rate of adjusted TME PMPM.</t>
  </si>
  <si>
    <t>Provides steps in calculating age-sex risk-adjusted truncated claims PMPM</t>
  </si>
  <si>
    <t>Using sample data from Table 1 of the "Inputs" tab, the "Risk Adj" tab provides an example on how each of the steps were followed in calculating age-sex risk-adjusted truncated claims PMPM.</t>
  </si>
  <si>
    <t>Provides steps in calculating Pooled Variance based on standard deviation data. This is needed to calculate the confidence interval of the growth rate of the adjusted total medical expense PMPM (age-sex risk-adjusted truncated claims spending PMPM + non-claims spending PMPM)</t>
  </si>
  <si>
    <t>Provides steps in calculating the confidence interval of the growth rate of the adjusted total medical expense PMPM (age-sex risk-adjusted truncated claims spending PMPM + non-claims spending PMPM)</t>
  </si>
  <si>
    <r>
      <rPr>
        <b/>
        <u/>
        <sz val="11"/>
        <color theme="1"/>
        <rFont val="Aptos Narrow"/>
        <family val="2"/>
        <scheme val="minor"/>
      </rPr>
      <t>Given</t>
    </r>
    <r>
      <rPr>
        <sz val="11"/>
        <color theme="1"/>
        <rFont val="Aptos Narrow"/>
        <family val="2"/>
        <scheme val="minor"/>
      </rPr>
      <t>: Carrier submissions provide data on member months and truncated claims spending by carrier, provider, insurance category code, year, sex and 
age bands. Suppose submission data is summarized in Table 1 and Table 2 of the 'Input' tab. Table 1 contains data on member months, truncated claims, non-claims spending, and total medical expense by year, provider, insurance category, market, age band and sex while Table 2 contains data by provider, year and market. For simplicity,  there are only  2 insurance categories, 1 market,  2 providers and 3 years( 2020-2022) in the data. Please find below the steps in calculating age-sex risk-adjusted truncated claims PMPM.</t>
    </r>
  </si>
  <si>
    <t>Note: 2020 data is now ommitted since it is not possible to calculate the Age-Sex Factor Weights in  2019 (previous year) with the sample data being limited to 2020-2022.</t>
  </si>
  <si>
    <t>Age-sex factor weights in the previous year</t>
  </si>
  <si>
    <t>Age-sex factor weights in the current year</t>
  </si>
  <si>
    <t>a. Using previous year’s age-sex factor weights:</t>
  </si>
  <si>
    <t>ii. Age-sex risk-adjusted truncated claims spending by dividing unadjusted truncated claims PMPM by Overall Risk Score</t>
  </si>
  <si>
    <t>b. Using current year’s age-sex factor weights:</t>
  </si>
  <si>
    <t>iii. Population-weighted, age-sex risk-adjusted truncated claims spending by multiplying age-sex  risk-adjusted rruncated claims spending PMPM by the population distribution weight.</t>
  </si>
  <si>
    <t>iii. Population-weighted, age-sex risk-adjusted truncated claims spending by multiplying age-sex risk-adjusted truncated claims spending PMPM by the population distribution weight.</t>
  </si>
  <si>
    <t>a. Age-sex risk-adjusted truncated claims spending by summing the population-weighted, age-sex risk-adjusted truncated claims spending calculated in step 6aiii (based on previous year’s age-sex factor weights).</t>
  </si>
  <si>
    <t>b. Age-sex risk-adjusted truncated claims spending by summing the population-weighted, age-sex risk-adjusted truncated claims spending calculated in step 6biii (based on current year’s age-sex factor weights).</t>
  </si>
  <si>
    <t>Age-sex risk-adjusted  truncated claims spending PMPM based on age-sex factor weights in the previous year</t>
  </si>
  <si>
    <t>Age-sex risk-adjusted  truncated claims spending  PMPM based on age-sex factor weights in the current year</t>
  </si>
  <si>
    <t>Age-sex risk- adjusted  truncated claims spending PMPM based on age-sex factor weights in the current  year</t>
  </si>
  <si>
    <t>Population-weighted, age-sex risk-adjusted truncated claims spending based on age-sex factor weights in the current year</t>
  </si>
  <si>
    <t>Age-sex risk-adjusted truncated claims spending PMPM based on age-sex factor weights in the previous year</t>
  </si>
  <si>
    <t>Age-Sex Risk-Adjusted Truncated Claims PMPM</t>
  </si>
  <si>
    <t>2. An overall risk score of less than 1 indicates that members are relatively concentrated in age-sex bands that have lower PMPMs. The upward adjustment in PMPM shows what the PMPM would be like if risk is similar to the general population. If patient demographics (i.e., age-sex mix) remain constant over time, risk adjustment will not impact cost growth. If member mix becomes more concentrated in age-sex bands that have lower PMPMs, the cost growth will be impacted positively.  If member mix becomes more concentrated in age-sex bands that have higher PMPMs, the cost growth will be impacted negatively.</t>
  </si>
  <si>
    <t xml:space="preserve">3. The adjustment done in "Adjusted TME PMPM" pertains to age-sex risk-adjustment and truncation on claims spending PMPM. The "non-claims spending PMPM" component of the "Adjusted total medical expense" is not adjusted. </t>
  </si>
  <si>
    <t>Given the calculated age-sex risk-adjusted truncated claims PMPM , the non-claims spending PMPM (as submitted by carriers) and the calculated pooled variance by  provider,market and year, the confidence interval of the growth rate of the adjusted TME PMPM can be calculated.  Suppose we have the calculated age-sex risk-adjusted truncated claims PMPM in the "Risk-Adj" tab, the pooled variance in the "Pooled Variance" tab and the non-claims PMPM summarized in Table 2 of the 'Inputs' tab. (For simplicity,  there are only 2 providers, 1 market,  and 3 years( 2020-2022) in this sample). Please find below the steps in pooling the variance for each provider  across carriers in each year and market. In this example, we will only calculate one year (i.e., 2022) of growth.</t>
  </si>
  <si>
    <t>a. Age-sex risk-adjusted truncated claims spending PMPM for year t-1 (based on current year’s age-sex factor weights;  from "Risk-Adj" tab)</t>
  </si>
  <si>
    <t>b. Age-sex risk-adjusted truncated claims spending PMPM for year t (based on previous year’s age-sex factor weights;  from "Risk-Adj" tab)</t>
  </si>
  <si>
    <t xml:space="preserve">g. Adjusted Total Medical Expense(TME) PMPM which is the sum of  age-sex risk-adjusted truncated claims spending PMPM and Non Claims Spending PMPM at year t-1. Age-sex risk-adjusted truncated claims spending PMPM is based on age-sex factor weights from t-1 data. </t>
  </si>
  <si>
    <t>Age-Sex Risk Adjusted Truncated Claims Spending PMPM</t>
  </si>
  <si>
    <t xml:space="preserve">f. Adjusted Total Medical Expense(TME) PMPM which is the sum of  age-sex risk-adjusted truncated claims spending PMPM and Non Claims Spending PMPM at year t. Age-sex risk-adjusted truncated claims spending PMPM is based on age-sex factor weights from t-1 data. </t>
  </si>
  <si>
    <r>
      <t xml:space="preserve">This excel file supplements the "Age-Sex  Risk Adjustment, Pooled Variance, &amp; Confidence Interval of Cost Growth Calculation for Provider Reporting" document </t>
    </r>
    <r>
      <rPr>
        <sz val="10"/>
        <rFont val="Segoe UI"/>
        <family val="2"/>
      </rPr>
      <t xml:space="preserve"> </t>
    </r>
    <r>
      <rPr>
        <sz val="10"/>
        <color theme="1"/>
        <rFont val="Segoe UI"/>
        <family val="2"/>
      </rPr>
      <t>which provides more detailed information on the steps needed to calculated the variables above.</t>
    </r>
  </si>
  <si>
    <t>Link to document is found here.</t>
  </si>
  <si>
    <r>
      <t>The notes in cells highlighted in green pertain to step and the cells in blue pertain to the the variable calculated in the step. The list of steps is consistent to the steps listed in the "Age-Sex  Risk Adjustment, Pooled Variance, &amp; Confidence Interval of Cost Growth Calculation for Provider Reporting" document  [</t>
    </r>
    <r>
      <rPr>
        <sz val="11"/>
        <color theme="3" tint="0.249977111117893"/>
        <rFont val="Aptos Narrow"/>
        <family val="2"/>
        <scheme val="minor"/>
      </rPr>
      <t>https://www.hca.wa.gov/assets/program/cost-growth-provider-reporting-methodologies.pdf</t>
    </r>
    <r>
      <rPr>
        <sz val="11"/>
        <color theme="1"/>
        <rFont val="Aptos Narrow"/>
        <family val="2"/>
        <scheme val="minor"/>
      </rPr>
      <t>]. The "Market" field can be excluded in steps 1-6 as in the  documentation since one can use the crosswalk to group ICCs into markets.</t>
    </r>
  </si>
  <si>
    <r>
      <rPr>
        <sz val="7"/>
        <color theme="1"/>
        <rFont val="Times New Roman"/>
        <family val="1"/>
      </rPr>
      <t xml:space="preserve"> </t>
    </r>
    <r>
      <rPr>
        <sz val="11"/>
        <color theme="1"/>
        <rFont val="Calibri"/>
        <family val="2"/>
      </rPr>
      <t xml:space="preserve">For each provider in each  market and reporting year, calculate the pooled variance. The general formula is in the "Age-Sex Risk Adjustment, Pooled Variance, &amp; Confidence Interval of Cost Growth Calculation for Provider Reporting" document  </t>
    </r>
    <r>
      <rPr>
        <sz val="11"/>
        <rFont val="Calibri"/>
        <family val="2"/>
      </rPr>
      <t>[</t>
    </r>
    <r>
      <rPr>
        <sz val="11"/>
        <color theme="3" tint="0.249977111117893"/>
        <rFont val="Calibri"/>
        <family val="2"/>
      </rPr>
      <t>https://www.hca.wa.gov/assets/program/cost-growth-provider-reporting-methodologies.pdf</t>
    </r>
    <r>
      <rPr>
        <sz val="11"/>
        <color theme="1"/>
        <rFont val="Calibri"/>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</si>
</sst>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 #,##0_);_(* \(#,##0\);_(* &quot;-&quot;??_);_(@_)"/>
    <numFmt numFmtId="165" formatCode="0.0"/>
    <numFmt numFmtId="166" formatCode="0.0000000"/>
    <numFmt numFmtId="167" formatCode="_(* #,##0.0_);_(* \(#,##0.0\);_(* &quot;-&quot;??_);_(@_)"/>
    <numFmt numFmtId="168" formatCode="0.0%"/>
    <numFmt numFmtId="169" formatCode="0.000"/>
  </numFmts>
  <fonts count="32" x14ac:knownFonts="1">
    <font>
      <sz val="11"/>
      <color theme="1"/>
      <name val="Aptos Narrow"/>
      <family val="2"/>
      <scheme val="minor"/>
    </font>
    <font>
      <sz val="11"/>
      <color theme="1"/>
      <name val="Aptos Narrow"/>
      <family val="2"/>
      <scheme val="minor"/>
    </font>
    <font>
      <b/>
      <sz val="11"/>
      <color theme="1"/>
      <name val="Aptos Narrow"/>
      <family val="2"/>
      <scheme val="minor"/>
    </font>
    <font>
      <sz val="10"/>
      <color theme="1"/>
      <name val="Times New Roman"/>
      <family val="2"/>
    </font>
    <font>
      <b/>
      <sz val="10"/>
      <name val="Aptos Narrow"/>
      <family val="2"/>
      <scheme val="minor"/>
    </font>
    <font>
      <sz val="10"/>
      <name val="Aptos Narrow"/>
      <family val="2"/>
      <scheme val="minor"/>
    </font>
    <font>
      <sz val="10"/>
      <color theme="1"/>
      <name val="Aptos Narrow"/>
      <family val="2"/>
      <scheme val="minor"/>
    </font>
    <font>
      <sz val="11"/>
      <color theme="1"/>
      <name val="Calibri"/>
      <family val="2"/>
    </font>
    <font>
      <sz val="11"/>
      <color theme="0"/>
      <name val="Aptos Narrow"/>
      <family val="2"/>
      <scheme val="minor"/>
    </font>
    <font>
      <b/>
      <sz val="14"/>
      <color theme="1"/>
      <name val="Aptos Narrow"/>
      <family val="2"/>
      <scheme val="minor"/>
    </font>
    <font>
      <b/>
      <u/>
      <sz val="11"/>
      <color theme="1"/>
      <name val="Aptos Narrow"/>
      <family val="2"/>
      <scheme val="minor"/>
    </font>
    <font>
      <b/>
      <sz val="11"/>
      <color theme="0"/>
      <name val="Aptos Narrow"/>
      <family val="2"/>
      <scheme val="minor"/>
    </font>
    <font>
      <sz val="7"/>
      <color theme="1"/>
      <name val="Times New Roman"/>
      <family val="1"/>
    </font>
    <font>
      <sz val="11"/>
      <name val="Aptos Narrow"/>
      <family val="2"/>
      <scheme val="minor"/>
    </font>
    <font>
      <b/>
      <sz val="11"/>
      <name val="Aptos Narrow"/>
      <family val="2"/>
      <scheme val="minor"/>
    </font>
    <font>
      <sz val="11"/>
      <color theme="1"/>
      <name val="Calibri"/>
      <family val="1"/>
    </font>
    <font>
      <sz val="9"/>
      <color theme="1"/>
      <name val="Aptos"/>
      <family val="2"/>
    </font>
    <font>
      <i/>
      <sz val="11"/>
      <color theme="1"/>
      <name val="Aptos Narrow"/>
      <family val="2"/>
      <scheme val="minor"/>
    </font>
    <font>
      <sz val="10"/>
      <color theme="1"/>
      <name val="Segoe UI"/>
      <family val="2"/>
    </font>
    <font>
      <sz val="11"/>
      <color theme="1"/>
      <name val="Segoe UI"/>
      <family val="2"/>
    </font>
    <font>
      <sz val="12"/>
      <color theme="1"/>
      <name val="Nunito SemiBold"/>
    </font>
    <font>
      <b/>
      <sz val="11"/>
      <color theme="1"/>
      <name val="Nunito"/>
    </font>
    <font>
      <b/>
      <sz val="11"/>
      <color theme="0"/>
      <name val="Nunito"/>
    </font>
    <font>
      <sz val="11"/>
      <color rgb="FFFF0000"/>
      <name val="Aptos Narrow"/>
      <family val="2"/>
      <scheme val="minor"/>
    </font>
    <font>
      <i/>
      <sz val="11"/>
      <color rgb="FFFF0000"/>
      <name val="Aptos Narrow"/>
      <family val="2"/>
      <scheme val="minor"/>
    </font>
    <font>
      <sz val="11"/>
      <color theme="1"/>
      <name val="Times New Roman"/>
      <family val="1"/>
    </font>
    <font>
      <b/>
      <sz val="12"/>
      <color theme="1"/>
      <name val="Aptos Narrow"/>
      <family val="2"/>
      <scheme val="minor"/>
    </font>
    <font>
      <sz val="10"/>
      <name val="Segoe UI"/>
      <family val="2"/>
    </font>
    <font>
      <sz val="11"/>
      <name val="Calibri"/>
      <family val="2"/>
    </font>
    <font>
      <u/>
      <sz val="11"/>
      <color theme="10"/>
      <name val="Aptos Narrow"/>
      <family val="2"/>
      <scheme val="minor"/>
    </font>
    <font>
      <sz val="11"/>
      <color theme="3" tint="0.249977111117893"/>
      <name val="Aptos Narrow"/>
      <family val="2"/>
      <scheme val="minor"/>
    </font>
    <font>
      <sz val="11"/>
      <color theme="3" tint="0.249977111117893"/>
      <name val="Calibri"/>
      <family val="2"/>
    </font>
  </fonts>
  <fills count="9">
    <fill>
      <patternFill patternType="none"/>
    </fill>
    <fill>
      <patternFill patternType="gray125"/>
    </fill>
    <fill>
      <patternFill patternType="solid">
        <fgColor theme="4" tint="0.79998168889431442"/>
        <bgColor theme="4" tint="0.79998168889431442"/>
      </patternFill>
    </fill>
    <fill>
      <patternFill patternType="solid">
        <fgColor theme="9" tint="0.79998168889431442"/>
        <bgColor indexed="64"/>
      </patternFill>
    </fill>
    <fill>
      <patternFill patternType="solid">
        <fgColor theme="4" tint="0.79998168889431442"/>
        <bgColor indexed="64"/>
      </patternFill>
    </fill>
    <fill>
      <patternFill patternType="solid">
        <fgColor theme="7" tint="0.79998168889431442"/>
        <bgColor theme="4" tint="0.79998168889431442"/>
      </patternFill>
    </fill>
    <fill>
      <patternFill patternType="solid">
        <fgColor theme="7" tint="0.79998168889431442"/>
        <bgColor indexed="64"/>
      </patternFill>
    </fill>
    <fill>
      <patternFill patternType="solid">
        <fgColor rgb="FF0077C8"/>
        <bgColor indexed="64"/>
      </patternFill>
    </fill>
    <fill>
      <patternFill patternType="solid">
        <fgColor theme="5" tint="0.59999389629810485"/>
        <bgColor indexed="64"/>
      </patternFill>
    </fill>
  </fills>
  <borders count="20">
    <border>
      <left/>
      <right/>
      <top/>
      <bottom/>
      <diagonal/>
    </border>
    <border>
      <left/>
      <right/>
      <top/>
      <bottom style="thin">
        <color theme="4" tint="0.39997558519241921"/>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theme="4" tint="0.39997558519241921"/>
      </bottom>
      <diagonal/>
    </border>
    <border>
      <left style="thin">
        <color indexed="64"/>
      </left>
      <right style="thin">
        <color indexed="64"/>
      </right>
      <top style="thin">
        <color indexed="64"/>
      </top>
      <bottom/>
      <diagonal/>
    </border>
    <border>
      <left/>
      <right style="thin">
        <color indexed="64"/>
      </right>
      <top/>
      <bottom style="thin">
        <color theme="4" tint="0.3999755851924192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theme="4" tint="0.39997558519241921"/>
      </bottom>
      <diagonal/>
    </border>
    <border>
      <left style="thin">
        <color indexed="64"/>
      </left>
      <right style="thin">
        <color indexed="64"/>
      </right>
      <top/>
      <bottom/>
      <diagonal/>
    </border>
  </borders>
  <cellStyleXfs count="5">
    <xf numFmtId="0" fontId="0" fillId="0" borderId="0"/>
    <xf numFmtId="43" fontId="1" fillId="0" borderId="0" applyFont="0" applyFill="0" applyBorder="0" applyAlignment="0" applyProtection="0"/>
    <xf numFmtId="43" fontId="3" fillId="0" borderId="0" applyFont="0" applyFill="0" applyBorder="0" applyAlignment="0" applyProtection="0"/>
    <xf numFmtId="9" fontId="1" fillId="0" borderId="0" applyFont="0" applyFill="0" applyBorder="0" applyAlignment="0" applyProtection="0"/>
    <xf numFmtId="0" fontId="29" fillId="0" borderId="0" applyNumberFormat="0" applyFill="0" applyBorder="0" applyAlignment="0" applyProtection="0"/>
  </cellStyleXfs>
  <cellXfs count="245">
    <xf numFmtId="0" fontId="0" fillId="0" borderId="0" xfId="0"/>
    <xf numFmtId="4" fontId="4" fillId="0" borderId="0" xfId="2" applyNumberFormat="1" applyFont="1" applyAlignment="1">
      <alignment wrapText="1"/>
    </xf>
    <xf numFmtId="164" fontId="0" fillId="0" borderId="0" xfId="0" applyNumberFormat="1"/>
    <xf numFmtId="1" fontId="0" fillId="0" borderId="0" xfId="0" applyNumberFormat="1"/>
    <xf numFmtId="0" fontId="0" fillId="0" borderId="0" xfId="0" applyAlignment="1">
      <alignment horizontal="left" indent="1"/>
    </xf>
    <xf numFmtId="0" fontId="2" fillId="2" borderId="1" xfId="0" applyFont="1" applyFill="1" applyBorder="1"/>
    <xf numFmtId="0" fontId="2" fillId="0" borderId="1" xfId="0" applyFont="1" applyBorder="1" applyAlignment="1">
      <alignment horizontal="left"/>
    </xf>
    <xf numFmtId="0" fontId="2" fillId="0" borderId="1" xfId="0" applyFont="1" applyBorder="1" applyAlignment="1">
      <alignment horizontal="center" vertical="center"/>
    </xf>
    <xf numFmtId="164" fontId="0" fillId="0" borderId="0" xfId="1" applyNumberFormat="1" applyFont="1" applyAlignment="1">
      <alignment horizontal="center" vertical="center"/>
    </xf>
    <xf numFmtId="164" fontId="2" fillId="0" borderId="1" xfId="1" applyNumberFormat="1" applyFont="1" applyBorder="1" applyAlignment="1">
      <alignment horizontal="center" vertical="center"/>
    </xf>
    <xf numFmtId="0" fontId="2" fillId="2" borderId="1" xfId="0" applyFont="1" applyFill="1" applyBorder="1" applyAlignment="1">
      <alignment horizontal="center" vertical="center" wrapText="1"/>
    </xf>
    <xf numFmtId="43" fontId="0" fillId="0" borderId="0" xfId="1" applyFont="1" applyAlignment="1">
      <alignment horizontal="center" vertical="center"/>
    </xf>
    <xf numFmtId="43" fontId="0" fillId="0" borderId="0" xfId="0" applyNumberFormat="1"/>
    <xf numFmtId="164" fontId="2" fillId="0" borderId="1" xfId="0" applyNumberFormat="1" applyFont="1" applyBorder="1"/>
    <xf numFmtId="0" fontId="7" fillId="0" borderId="0" xfId="0" applyFont="1"/>
    <xf numFmtId="0" fontId="2" fillId="0" borderId="0" xfId="0" applyFont="1"/>
    <xf numFmtId="0" fontId="0" fillId="0" borderId="0" xfId="0" applyAlignment="1">
      <alignment horizontal="center"/>
    </xf>
    <xf numFmtId="1" fontId="0" fillId="0" borderId="0" xfId="0" applyNumberFormat="1" applyAlignment="1">
      <alignment horizontal="center"/>
    </xf>
    <xf numFmtId="0" fontId="7" fillId="3" borderId="0" xfId="0" applyFont="1" applyFill="1"/>
    <xf numFmtId="0" fontId="0" fillId="3" borderId="0" xfId="0" applyFill="1"/>
    <xf numFmtId="0" fontId="0" fillId="3" borderId="0" xfId="0" applyFill="1" applyAlignment="1">
      <alignment horizontal="center"/>
    </xf>
    <xf numFmtId="0" fontId="2" fillId="0" borderId="1" xfId="0" applyFont="1" applyBorder="1"/>
    <xf numFmtId="165" fontId="0" fillId="0" borderId="0" xfId="0" applyNumberFormat="1"/>
    <xf numFmtId="164" fontId="0" fillId="0" borderId="0" xfId="0" applyNumberFormat="1" applyAlignment="1">
      <alignment horizontal="center"/>
    </xf>
    <xf numFmtId="167" fontId="0" fillId="0" borderId="0" xfId="1" applyNumberFormat="1" applyFont="1" applyAlignment="1">
      <alignment horizontal="center" vertical="center"/>
    </xf>
    <xf numFmtId="167" fontId="2" fillId="0" borderId="1" xfId="1" applyNumberFormat="1" applyFont="1" applyBorder="1" applyAlignment="1">
      <alignment horizontal="center" vertical="center"/>
    </xf>
    <xf numFmtId="0" fontId="2" fillId="0" borderId="1" xfId="0" applyFont="1" applyBorder="1" applyAlignment="1">
      <alignment horizontal="center"/>
    </xf>
    <xf numFmtId="0" fontId="9" fillId="4" borderId="0" xfId="0" applyFont="1" applyFill="1"/>
    <xf numFmtId="0" fontId="0" fillId="4" borderId="0" xfId="0" applyFill="1"/>
    <xf numFmtId="0" fontId="0" fillId="0" borderId="0" xfId="0" applyAlignment="1">
      <alignment horizontal="left" vertical="top" wrapText="1"/>
    </xf>
    <xf numFmtId="0" fontId="0" fillId="0" borderId="0" xfId="0" applyAlignment="1">
      <alignment horizontal="left" vertical="top"/>
    </xf>
    <xf numFmtId="0" fontId="8" fillId="0" borderId="0" xfId="0" applyFont="1"/>
    <xf numFmtId="0" fontId="2" fillId="0" borderId="0" xfId="0" applyFont="1" applyAlignment="1">
      <alignment horizontal="center" vertical="center" wrapText="1"/>
    </xf>
    <xf numFmtId="0" fontId="7" fillId="0" borderId="0" xfId="0" applyFont="1" applyAlignment="1">
      <alignment horizontal="left" vertical="top"/>
    </xf>
    <xf numFmtId="0" fontId="2" fillId="0" borderId="0" xfId="0" applyFont="1" applyAlignment="1">
      <alignment horizontal="left"/>
    </xf>
    <xf numFmtId="0" fontId="13" fillId="0" borderId="0" xfId="0" applyFont="1"/>
    <xf numFmtId="0" fontId="13" fillId="3" borderId="0" xfId="0" applyFont="1" applyFill="1" applyAlignment="1">
      <alignment horizontal="center"/>
    </xf>
    <xf numFmtId="0" fontId="13" fillId="2" borderId="0" xfId="0" applyFont="1" applyFill="1" applyAlignment="1">
      <alignment horizontal="center" wrapText="1"/>
    </xf>
    <xf numFmtId="0" fontId="13" fillId="0" borderId="0" xfId="0" applyFont="1" applyAlignment="1">
      <alignment horizontal="center"/>
    </xf>
    <xf numFmtId="2" fontId="13" fillId="0" borderId="0" xfId="0" applyNumberFormat="1" applyFont="1"/>
    <xf numFmtId="2" fontId="13" fillId="0" borderId="2" xfId="0" applyNumberFormat="1" applyFont="1" applyBorder="1"/>
    <xf numFmtId="166" fontId="13" fillId="0" borderId="0" xfId="0" applyNumberFormat="1" applyFont="1"/>
    <xf numFmtId="0" fontId="2" fillId="2" borderId="10" xfId="0" applyFont="1" applyFill="1" applyBorder="1" applyAlignment="1">
      <alignment horizontal="center" vertical="center" wrapText="1"/>
    </xf>
    <xf numFmtId="0" fontId="13" fillId="2" borderId="10" xfId="0" applyFont="1" applyFill="1" applyBorder="1" applyAlignment="1">
      <alignment horizontal="center" wrapText="1"/>
    </xf>
    <xf numFmtId="0" fontId="2" fillId="2" borderId="0" xfId="0" applyFont="1" applyFill="1" applyAlignment="1">
      <alignment horizontal="center" wrapText="1"/>
    </xf>
    <xf numFmtId="0" fontId="14" fillId="2" borderId="0" xfId="0" applyFont="1" applyFill="1" applyAlignment="1">
      <alignment horizontal="center" wrapText="1"/>
    </xf>
    <xf numFmtId="0" fontId="15" fillId="0" borderId="0" xfId="0" applyFont="1" applyAlignment="1">
      <alignment vertical="center"/>
    </xf>
    <xf numFmtId="0" fontId="2" fillId="0" borderId="0" xfId="0" applyFont="1" applyAlignment="1">
      <alignment horizontal="center"/>
    </xf>
    <xf numFmtId="0" fontId="2" fillId="5" borderId="1" xfId="0" applyFont="1" applyFill="1" applyBorder="1" applyAlignment="1">
      <alignment horizontal="center" wrapText="1"/>
    </xf>
    <xf numFmtId="0" fontId="2" fillId="2" borderId="1" xfId="0" applyFont="1" applyFill="1" applyBorder="1" applyAlignment="1">
      <alignment horizontal="center" vertical="center"/>
    </xf>
    <xf numFmtId="1" fontId="5" fillId="0" borderId="0" xfId="1" applyNumberFormat="1" applyFont="1" applyFill="1" applyAlignment="1">
      <alignment horizontal="center"/>
    </xf>
    <xf numFmtId="164" fontId="5" fillId="0" borderId="0" xfId="1" applyNumberFormat="1" applyFont="1" applyFill="1" applyAlignment="1">
      <alignment horizontal="center"/>
    </xf>
    <xf numFmtId="1" fontId="6" fillId="0" borderId="0" xfId="0" applyNumberFormat="1" applyFont="1" applyAlignment="1">
      <alignment horizontal="center"/>
    </xf>
    <xf numFmtId="164" fontId="6" fillId="0" borderId="0" xfId="0" applyNumberFormat="1" applyFont="1" applyAlignment="1">
      <alignment horizontal="center"/>
    </xf>
    <xf numFmtId="0" fontId="2" fillId="0" borderId="0" xfId="0" applyFont="1" applyAlignment="1">
      <alignment horizontal="center" vertical="center"/>
    </xf>
    <xf numFmtId="164" fontId="0" fillId="0" borderId="0" xfId="1" applyNumberFormat="1" applyFont="1" applyFill="1" applyBorder="1" applyAlignment="1">
      <alignment horizontal="center" vertical="center"/>
    </xf>
    <xf numFmtId="164" fontId="2" fillId="0" borderId="0" xfId="1" applyNumberFormat="1" applyFont="1" applyFill="1" applyBorder="1" applyAlignment="1">
      <alignment horizontal="center" vertical="center"/>
    </xf>
    <xf numFmtId="0" fontId="15" fillId="0" borderId="0" xfId="0" applyFont="1" applyAlignment="1">
      <alignment horizontal="left" vertical="top"/>
    </xf>
    <xf numFmtId="0" fontId="2" fillId="2" borderId="1" xfId="0" applyFont="1" applyFill="1" applyBorder="1" applyAlignment="1">
      <alignment horizontal="center" wrapText="1"/>
    </xf>
    <xf numFmtId="0" fontId="16" fillId="0" borderId="0" xfId="0" applyFont="1" applyAlignment="1">
      <alignment vertical="center"/>
    </xf>
    <xf numFmtId="0" fontId="0" fillId="0" borderId="6" xfId="0" applyBorder="1" applyAlignment="1">
      <alignment horizontal="center"/>
    </xf>
    <xf numFmtId="0" fontId="0" fillId="4" borderId="6" xfId="0" applyFill="1" applyBorder="1" applyAlignment="1">
      <alignment horizontal="center"/>
    </xf>
    <xf numFmtId="0" fontId="2" fillId="2" borderId="11" xfId="0" applyFont="1" applyFill="1" applyBorder="1" applyAlignment="1">
      <alignment horizontal="center"/>
    </xf>
    <xf numFmtId="0" fontId="2" fillId="0" borderId="11" xfId="0" applyFont="1" applyBorder="1" applyAlignment="1">
      <alignment horizontal="center"/>
    </xf>
    <xf numFmtId="2" fontId="0" fillId="0" borderId="6" xfId="0" applyNumberFormat="1" applyBorder="1" applyAlignment="1">
      <alignment horizontal="center"/>
    </xf>
    <xf numFmtId="0" fontId="0" fillId="4" borderId="6" xfId="0" applyFill="1" applyBorder="1"/>
    <xf numFmtId="0" fontId="2" fillId="2" borderId="11" xfId="0" applyFont="1" applyFill="1" applyBorder="1" applyAlignment="1">
      <alignment horizontal="center" vertical="center" wrapText="1"/>
    </xf>
    <xf numFmtId="0" fontId="2" fillId="0" borderId="11" xfId="0" applyFont="1" applyBorder="1" applyAlignment="1">
      <alignment horizontal="center" vertical="center"/>
    </xf>
    <xf numFmtId="164" fontId="0" fillId="0" borderId="6" xfId="0" applyNumberFormat="1" applyBorder="1"/>
    <xf numFmtId="164" fontId="0" fillId="0" borderId="0" xfId="1" applyNumberFormat="1" applyFont="1" applyBorder="1" applyAlignment="1">
      <alignment horizontal="center" vertical="center"/>
    </xf>
    <xf numFmtId="167" fontId="0" fillId="0" borderId="0" xfId="1" applyNumberFormat="1" applyFont="1" applyBorder="1" applyAlignment="1">
      <alignment horizontal="center" vertical="center"/>
    </xf>
    <xf numFmtId="164" fontId="2" fillId="0" borderId="11" xfId="0" applyNumberFormat="1" applyFont="1" applyBorder="1"/>
    <xf numFmtId="0" fontId="2" fillId="2" borderId="11" xfId="0" applyFont="1" applyFill="1" applyBorder="1" applyAlignment="1">
      <alignment horizontal="center" wrapText="1"/>
    </xf>
    <xf numFmtId="2" fontId="2" fillId="0" borderId="11" xfId="0" applyNumberFormat="1" applyFont="1" applyBorder="1" applyAlignment="1">
      <alignment horizontal="center"/>
    </xf>
    <xf numFmtId="0" fontId="0" fillId="0" borderId="6" xfId="0" applyBorder="1"/>
    <xf numFmtId="168" fontId="0" fillId="0" borderId="6" xfId="3" applyNumberFormat="1" applyFont="1" applyBorder="1"/>
    <xf numFmtId="168" fontId="0" fillId="0" borderId="0" xfId="3" applyNumberFormat="1" applyFont="1" applyBorder="1"/>
    <xf numFmtId="0" fontId="2" fillId="2" borderId="13" xfId="0" applyFont="1" applyFill="1" applyBorder="1" applyAlignment="1">
      <alignment horizontal="center" wrapText="1"/>
    </xf>
    <xf numFmtId="0" fontId="2" fillId="2" borderId="11" xfId="0" applyFont="1" applyFill="1" applyBorder="1"/>
    <xf numFmtId="0" fontId="2" fillId="0" borderId="11" xfId="0" applyFont="1" applyBorder="1" applyAlignment="1">
      <alignment horizontal="left"/>
    </xf>
    <xf numFmtId="0" fontId="2" fillId="0" borderId="13" xfId="0" applyFont="1" applyBorder="1" applyAlignment="1">
      <alignment horizontal="center"/>
    </xf>
    <xf numFmtId="0" fontId="0" fillId="0" borderId="6" xfId="0" applyBorder="1" applyAlignment="1">
      <alignment horizontal="left" indent="1"/>
    </xf>
    <xf numFmtId="0" fontId="0" fillId="0" borderId="7" xfId="0" applyBorder="1"/>
    <xf numFmtId="168" fontId="0" fillId="0" borderId="7" xfId="3" applyNumberFormat="1" applyFont="1" applyBorder="1"/>
    <xf numFmtId="2" fontId="0" fillId="0" borderId="8" xfId="0" applyNumberFormat="1" applyBorder="1" applyAlignment="1">
      <alignment horizontal="center"/>
    </xf>
    <xf numFmtId="164" fontId="0" fillId="0" borderId="8" xfId="0" applyNumberFormat="1" applyBorder="1"/>
    <xf numFmtId="164" fontId="0" fillId="0" borderId="2" xfId="1" applyNumberFormat="1" applyFont="1" applyBorder="1" applyAlignment="1">
      <alignment horizontal="center" vertical="center"/>
    </xf>
    <xf numFmtId="167" fontId="0" fillId="0" borderId="2" xfId="1" applyNumberFormat="1" applyFont="1" applyBorder="1" applyAlignment="1">
      <alignment horizontal="center" vertical="center"/>
    </xf>
    <xf numFmtId="168" fontId="0" fillId="0" borderId="8" xfId="3" applyNumberFormat="1" applyFont="1" applyBorder="1"/>
    <xf numFmtId="168" fontId="0" fillId="0" borderId="2" xfId="3" applyNumberFormat="1" applyFont="1" applyBorder="1"/>
    <xf numFmtId="168" fontId="0" fillId="0" borderId="9" xfId="3" applyNumberFormat="1" applyFont="1" applyBorder="1"/>
    <xf numFmtId="0" fontId="0" fillId="0" borderId="15" xfId="0" applyBorder="1" applyAlignment="1">
      <alignment horizontal="left" indent="1"/>
    </xf>
    <xf numFmtId="0" fontId="0" fillId="4" borderId="3" xfId="0" applyFill="1" applyBorder="1"/>
    <xf numFmtId="0" fontId="0" fillId="4" borderId="3" xfId="0" applyFill="1" applyBorder="1" applyAlignment="1">
      <alignment horizontal="center"/>
    </xf>
    <xf numFmtId="0" fontId="0" fillId="4" borderId="4" xfId="0" applyFill="1" applyBorder="1"/>
    <xf numFmtId="0" fontId="0" fillId="4" borderId="5" xfId="0" applyFill="1" applyBorder="1"/>
    <xf numFmtId="0" fontId="0" fillId="4" borderId="8" xfId="0" applyFill="1" applyBorder="1"/>
    <xf numFmtId="0" fontId="0" fillId="4" borderId="8" xfId="0" applyFill="1" applyBorder="1" applyAlignment="1">
      <alignment horizontal="center"/>
    </xf>
    <xf numFmtId="0" fontId="0" fillId="4" borderId="2" xfId="0" applyFill="1" applyBorder="1" applyAlignment="1">
      <alignment horizontal="center"/>
    </xf>
    <xf numFmtId="2" fontId="13" fillId="0" borderId="0" xfId="0" applyNumberFormat="1" applyFont="1" applyAlignment="1">
      <alignment horizontal="center"/>
    </xf>
    <xf numFmtId="0" fontId="0" fillId="0" borderId="0" xfId="0" applyAlignment="1">
      <alignment horizontal="center" vertical="center"/>
    </xf>
    <xf numFmtId="164" fontId="5" fillId="0" borderId="0" xfId="1" applyNumberFormat="1" applyFont="1" applyFill="1" applyAlignment="1">
      <alignment horizontal="center" vertical="center"/>
    </xf>
    <xf numFmtId="164" fontId="2" fillId="0" borderId="1" xfId="0" applyNumberFormat="1" applyFont="1" applyBorder="1" applyAlignment="1">
      <alignment horizontal="center"/>
    </xf>
    <xf numFmtId="164" fontId="0" fillId="0" borderId="0" xfId="0" applyNumberFormat="1" applyAlignment="1">
      <alignment horizontal="left" vertical="center"/>
    </xf>
    <xf numFmtId="164" fontId="2" fillId="0" borderId="1" xfId="0" applyNumberFormat="1" applyFont="1" applyBorder="1" applyAlignment="1">
      <alignment horizontal="left" vertical="center"/>
    </xf>
    <xf numFmtId="0" fontId="0" fillId="0" borderId="14" xfId="0" applyBorder="1"/>
    <xf numFmtId="0" fontId="2" fillId="0" borderId="14" xfId="0" applyFont="1" applyBorder="1"/>
    <xf numFmtId="0" fontId="2" fillId="2" borderId="0" xfId="0" applyFont="1" applyFill="1" applyAlignment="1">
      <alignment horizontal="center" vertical="center"/>
    </xf>
    <xf numFmtId="0" fontId="2" fillId="2" borderId="10" xfId="0" applyFont="1" applyFill="1" applyBorder="1" applyAlignment="1">
      <alignment horizontal="center" vertical="center"/>
    </xf>
    <xf numFmtId="0" fontId="17" fillId="0" borderId="0" xfId="0" applyFont="1" applyAlignment="1">
      <alignment horizontal="left"/>
    </xf>
    <xf numFmtId="0" fontId="9" fillId="6" borderId="0" xfId="0" applyFont="1" applyFill="1"/>
    <xf numFmtId="0" fontId="0" fillId="6" borderId="0" xfId="0" applyFill="1"/>
    <xf numFmtId="0" fontId="13" fillId="6" borderId="0" xfId="0" applyFont="1" applyFill="1"/>
    <xf numFmtId="0" fontId="2" fillId="0" borderId="0" xfId="0" applyFont="1" applyAlignment="1">
      <alignment horizontal="center" wrapText="1"/>
    </xf>
    <xf numFmtId="0" fontId="19" fillId="0" borderId="0" xfId="0" applyFont="1"/>
    <xf numFmtId="0" fontId="18" fillId="0" borderId="0" xfId="0" applyFont="1"/>
    <xf numFmtId="0" fontId="20" fillId="0" borderId="0" xfId="0" applyFont="1"/>
    <xf numFmtId="0" fontId="21" fillId="0" borderId="0" xfId="0" applyFont="1"/>
    <xf numFmtId="0" fontId="18" fillId="0" borderId="3" xfId="0" applyFont="1" applyBorder="1"/>
    <xf numFmtId="0" fontId="18" fillId="0" borderId="6" xfId="0" applyFont="1" applyBorder="1" applyAlignment="1">
      <alignment horizontal="left" vertical="top"/>
    </xf>
    <xf numFmtId="0" fontId="18" fillId="0" borderId="8" xfId="0" applyFont="1" applyBorder="1" applyAlignment="1">
      <alignment horizontal="left" vertical="top"/>
    </xf>
    <xf numFmtId="0" fontId="18" fillId="0" borderId="14" xfId="0" applyFont="1" applyBorder="1"/>
    <xf numFmtId="0" fontId="22" fillId="7" borderId="16" xfId="0" applyFont="1" applyFill="1" applyBorder="1"/>
    <xf numFmtId="0" fontId="22" fillId="7" borderId="10" xfId="0" applyFont="1" applyFill="1" applyBorder="1"/>
    <xf numFmtId="0" fontId="11" fillId="7" borderId="10" xfId="0" applyFont="1" applyFill="1" applyBorder="1"/>
    <xf numFmtId="0" fontId="11" fillId="7" borderId="17" xfId="0" applyFont="1" applyFill="1" applyBorder="1"/>
    <xf numFmtId="0" fontId="23" fillId="0" borderId="0" xfId="0" applyFont="1"/>
    <xf numFmtId="0" fontId="2" fillId="2" borderId="0" xfId="0" applyFont="1" applyFill="1" applyAlignment="1">
      <alignment wrapText="1"/>
    </xf>
    <xf numFmtId="0" fontId="2" fillId="2" borderId="10" xfId="0" applyFont="1" applyFill="1" applyBorder="1" applyAlignment="1">
      <alignment vertical="center"/>
    </xf>
    <xf numFmtId="1" fontId="2" fillId="2" borderId="10" xfId="0" applyNumberFormat="1" applyFont="1" applyFill="1" applyBorder="1" applyAlignment="1">
      <alignment horizontal="center" vertical="center" wrapText="1"/>
    </xf>
    <xf numFmtId="1" fontId="2" fillId="0" borderId="0" xfId="0" applyNumberFormat="1" applyFont="1" applyAlignment="1">
      <alignment wrapText="1"/>
    </xf>
    <xf numFmtId="168" fontId="2" fillId="0" borderId="11" xfId="0" applyNumberFormat="1" applyFont="1" applyBorder="1" applyAlignment="1">
      <alignment horizontal="center"/>
    </xf>
    <xf numFmtId="168" fontId="2" fillId="0" borderId="1" xfId="0" applyNumberFormat="1" applyFont="1" applyBorder="1" applyAlignment="1">
      <alignment horizontal="center"/>
    </xf>
    <xf numFmtId="168" fontId="2" fillId="0" borderId="13" xfId="0" applyNumberFormat="1" applyFont="1" applyBorder="1" applyAlignment="1">
      <alignment horizontal="center"/>
    </xf>
    <xf numFmtId="168" fontId="0" fillId="0" borderId="6" xfId="0" applyNumberFormat="1" applyBorder="1"/>
    <xf numFmtId="168" fontId="0" fillId="0" borderId="7" xfId="0" applyNumberFormat="1" applyBorder="1"/>
    <xf numFmtId="169" fontId="0" fillId="0" borderId="0" xfId="0" applyNumberFormat="1" applyAlignment="1">
      <alignment horizontal="center"/>
    </xf>
    <xf numFmtId="168" fontId="0" fillId="0" borderId="0" xfId="0" applyNumberFormat="1" applyAlignment="1">
      <alignment horizontal="center"/>
    </xf>
    <xf numFmtId="0" fontId="24" fillId="0" borderId="0" xfId="0" applyFont="1"/>
    <xf numFmtId="0" fontId="0" fillId="4" borderId="8" xfId="0" applyFill="1" applyBorder="1" applyAlignment="1">
      <alignment horizontal="center" wrapText="1"/>
    </xf>
    <xf numFmtId="168" fontId="0" fillId="0" borderId="1" xfId="3" applyNumberFormat="1" applyFont="1" applyBorder="1" applyAlignment="1">
      <alignment horizontal="center"/>
    </xf>
    <xf numFmtId="10" fontId="0" fillId="0" borderId="1" xfId="3" applyNumberFormat="1" applyFont="1" applyBorder="1" applyAlignment="1">
      <alignment horizontal="center"/>
    </xf>
    <xf numFmtId="0" fontId="2" fillId="0" borderId="18" xfId="0" applyFont="1" applyBorder="1" applyAlignment="1">
      <alignment horizontal="center"/>
    </xf>
    <xf numFmtId="168" fontId="0" fillId="0" borderId="19" xfId="3" applyNumberFormat="1" applyFont="1" applyBorder="1" applyAlignment="1">
      <alignment horizontal="center"/>
    </xf>
    <xf numFmtId="168" fontId="2" fillId="0" borderId="18" xfId="3" applyNumberFormat="1" applyFont="1" applyBorder="1" applyAlignment="1">
      <alignment horizontal="center"/>
    </xf>
    <xf numFmtId="168" fontId="0" fillId="0" borderId="15" xfId="3" applyNumberFormat="1" applyFont="1" applyBorder="1" applyAlignment="1">
      <alignment horizontal="center"/>
    </xf>
    <xf numFmtId="0" fontId="0" fillId="4" borderId="14" xfId="0" applyFill="1" applyBorder="1"/>
    <xf numFmtId="0" fontId="0" fillId="4" borderId="12" xfId="0" applyFill="1" applyBorder="1"/>
    <xf numFmtId="0" fontId="2" fillId="2" borderId="15" xfId="0" applyFont="1" applyFill="1" applyBorder="1" applyAlignment="1">
      <alignment horizontal="center" wrapText="1"/>
    </xf>
    <xf numFmtId="0" fontId="18" fillId="0" borderId="16" xfId="0" applyFont="1" applyBorder="1"/>
    <xf numFmtId="0" fontId="18" fillId="0" borderId="10" xfId="0" applyFont="1" applyBorder="1"/>
    <xf numFmtId="0" fontId="18" fillId="0" borderId="17" xfId="0" applyFont="1" applyBorder="1"/>
    <xf numFmtId="43" fontId="13" fillId="0" borderId="0" xfId="1" applyFont="1" applyAlignment="1">
      <alignment horizontal="center" vertical="center"/>
    </xf>
    <xf numFmtId="43" fontId="13" fillId="0" borderId="0" xfId="0" applyNumberFormat="1" applyFont="1"/>
    <xf numFmtId="9" fontId="0" fillId="0" borderId="0" xfId="3" applyFont="1"/>
    <xf numFmtId="2" fontId="13" fillId="0" borderId="2" xfId="0" applyNumberFormat="1" applyFont="1" applyBorder="1" applyAlignment="1">
      <alignment horizontal="center"/>
    </xf>
    <xf numFmtId="0" fontId="2" fillId="4" borderId="0" xfId="0" applyFont="1" applyFill="1"/>
    <xf numFmtId="0" fontId="0" fillId="4" borderId="0" xfId="0" applyFill="1" applyAlignment="1">
      <alignment horizontal="center"/>
    </xf>
    <xf numFmtId="1" fontId="0" fillId="4" borderId="0" xfId="0" applyNumberFormat="1" applyFill="1"/>
    <xf numFmtId="0" fontId="0" fillId="0" borderId="0" xfId="0" applyAlignment="1">
      <alignment horizontal="center" vertical="top" wrapText="1"/>
    </xf>
    <xf numFmtId="0" fontId="0" fillId="0" borderId="0" xfId="0" applyAlignment="1">
      <alignment vertical="top" wrapText="1"/>
    </xf>
    <xf numFmtId="1" fontId="0" fillId="0" borderId="0" xfId="0" applyNumberFormat="1" applyAlignment="1">
      <alignment horizontal="left" vertical="top" wrapText="1"/>
    </xf>
    <xf numFmtId="0" fontId="0" fillId="2" borderId="0" xfId="0" applyFill="1" applyAlignment="1">
      <alignment horizontal="center" wrapText="1"/>
    </xf>
    <xf numFmtId="0" fontId="0" fillId="0" borderId="0" xfId="0" applyAlignment="1">
      <alignment horizontal="center" wrapText="1"/>
    </xf>
    <xf numFmtId="0" fontId="0" fillId="0" borderId="0" xfId="0" applyAlignment="1">
      <alignment horizontal="center" vertical="top"/>
    </xf>
    <xf numFmtId="1" fontId="0" fillId="3" borderId="0" xfId="0" applyNumberFormat="1" applyFill="1" applyAlignment="1">
      <alignment horizontal="center"/>
    </xf>
    <xf numFmtId="0" fontId="0" fillId="2" borderId="0" xfId="0" applyFill="1" applyAlignment="1">
      <alignment wrapText="1"/>
    </xf>
    <xf numFmtId="2" fontId="0" fillId="0" borderId="0" xfId="0" applyNumberFormat="1"/>
    <xf numFmtId="0" fontId="0" fillId="2" borderId="10" xfId="0" applyFill="1" applyBorder="1" applyAlignment="1">
      <alignment horizontal="center" wrapText="1"/>
    </xf>
    <xf numFmtId="0" fontId="0" fillId="2" borderId="10" xfId="0" applyFill="1" applyBorder="1" applyAlignment="1">
      <alignment wrapText="1"/>
    </xf>
    <xf numFmtId="1" fontId="0" fillId="2" borderId="10" xfId="0" applyNumberFormat="1" applyFill="1" applyBorder="1" applyAlignment="1">
      <alignment horizontal="center" wrapText="1"/>
    </xf>
    <xf numFmtId="0" fontId="0" fillId="0" borderId="0" xfId="0" applyAlignment="1">
      <alignment horizontal="left" indent="2"/>
    </xf>
    <xf numFmtId="2" fontId="0" fillId="0" borderId="0" xfId="0" applyNumberFormat="1" applyAlignment="1">
      <alignment horizontal="center"/>
    </xf>
    <xf numFmtId="0" fontId="0" fillId="0" borderId="2" xfId="0" applyBorder="1" applyAlignment="1">
      <alignment horizontal="center"/>
    </xf>
    <xf numFmtId="0" fontId="0" fillId="0" borderId="2" xfId="0" applyBorder="1"/>
    <xf numFmtId="1" fontId="0" fillId="0" borderId="2" xfId="0" applyNumberFormat="1" applyBorder="1" applyAlignment="1">
      <alignment horizontal="center"/>
    </xf>
    <xf numFmtId="2" fontId="0" fillId="0" borderId="2" xfId="0" applyNumberFormat="1" applyBorder="1" applyAlignment="1">
      <alignment horizontal="center"/>
    </xf>
    <xf numFmtId="0" fontId="0" fillId="0" borderId="0" xfId="0" applyAlignment="1">
      <alignment horizontal="left" indent="3"/>
    </xf>
    <xf numFmtId="0" fontId="0" fillId="0" borderId="0" xfId="0" applyAlignment="1">
      <alignment horizontal="left"/>
    </xf>
    <xf numFmtId="1" fontId="13" fillId="0" borderId="0" xfId="1" applyNumberFormat="1" applyFont="1" applyFill="1" applyAlignment="1">
      <alignment horizontal="center"/>
    </xf>
    <xf numFmtId="164" fontId="13" fillId="0" borderId="0" xfId="1" applyNumberFormat="1" applyFont="1" applyFill="1" applyAlignment="1">
      <alignment horizontal="center"/>
    </xf>
    <xf numFmtId="164" fontId="13" fillId="0" borderId="0" xfId="1" applyNumberFormat="1" applyFont="1" applyFill="1" applyAlignment="1"/>
    <xf numFmtId="43" fontId="13" fillId="0" borderId="0" xfId="1" applyFont="1" applyFill="1" applyAlignment="1">
      <alignment horizontal="center"/>
    </xf>
    <xf numFmtId="43" fontId="0" fillId="0" borderId="0" xfId="0" applyNumberFormat="1" applyAlignment="1">
      <alignment horizontal="center"/>
    </xf>
    <xf numFmtId="1" fontId="13" fillId="0" borderId="2" xfId="1" applyNumberFormat="1" applyFont="1" applyFill="1" applyBorder="1" applyAlignment="1">
      <alignment horizontal="center"/>
    </xf>
    <xf numFmtId="164" fontId="13" fillId="0" borderId="2" xfId="1" applyNumberFormat="1" applyFont="1" applyFill="1" applyBorder="1" applyAlignment="1">
      <alignment horizontal="center"/>
    </xf>
    <xf numFmtId="164" fontId="13" fillId="0" borderId="2" xfId="1" applyNumberFormat="1" applyFont="1" applyFill="1" applyBorder="1" applyAlignment="1"/>
    <xf numFmtId="43" fontId="13" fillId="0" borderId="2" xfId="1" applyFont="1" applyFill="1" applyBorder="1" applyAlignment="1">
      <alignment horizontal="center"/>
    </xf>
    <xf numFmtId="43" fontId="0" fillId="0" borderId="2" xfId="0" applyNumberFormat="1" applyBorder="1" applyAlignment="1">
      <alignment horizontal="center"/>
    </xf>
    <xf numFmtId="43" fontId="0" fillId="0" borderId="2" xfId="0" applyNumberFormat="1" applyBorder="1"/>
    <xf numFmtId="1" fontId="0" fillId="3" borderId="0" xfId="0" applyNumberFormat="1" applyFill="1"/>
    <xf numFmtId="2" fontId="0" fillId="8" borderId="0" xfId="0" applyNumberFormat="1" applyFill="1" applyAlignment="1">
      <alignment horizontal="center"/>
    </xf>
    <xf numFmtId="0" fontId="0" fillId="6" borderId="0" xfId="0" applyFill="1" applyAlignment="1">
      <alignment horizontal="center"/>
    </xf>
    <xf numFmtId="2" fontId="0" fillId="0" borderId="1" xfId="0" applyNumberFormat="1" applyBorder="1" applyAlignment="1">
      <alignment horizontal="center"/>
    </xf>
    <xf numFmtId="165" fontId="0" fillId="0" borderId="1" xfId="0" applyNumberFormat="1" applyBorder="1" applyAlignment="1">
      <alignment horizontal="center"/>
    </xf>
    <xf numFmtId="43" fontId="13" fillId="0" borderId="2" xfId="1" applyFont="1" applyFill="1" applyBorder="1" applyAlignment="1">
      <alignment horizontal="left" vertical="top"/>
    </xf>
    <xf numFmtId="2" fontId="0" fillId="8" borderId="1" xfId="0" applyNumberFormat="1" applyFill="1" applyBorder="1" applyAlignment="1">
      <alignment horizontal="center"/>
    </xf>
    <xf numFmtId="0" fontId="11" fillId="0" borderId="0" xfId="0" applyFont="1" applyAlignment="1">
      <alignment horizontal="center" vertical="center" wrapText="1"/>
    </xf>
    <xf numFmtId="0" fontId="8" fillId="0" borderId="0" xfId="0" applyFont="1" applyAlignment="1">
      <alignment horizontal="center" wrapText="1"/>
    </xf>
    <xf numFmtId="0" fontId="26" fillId="0" borderId="0" xfId="0" applyFont="1"/>
    <xf numFmtId="168" fontId="0" fillId="0" borderId="0" xfId="0" applyNumberFormat="1"/>
    <xf numFmtId="0" fontId="0" fillId="4" borderId="14" xfId="0" applyFill="1" applyBorder="1" applyAlignment="1">
      <alignment wrapText="1"/>
    </xf>
    <xf numFmtId="0" fontId="0" fillId="0" borderId="19" xfId="0" applyBorder="1" applyAlignment="1">
      <alignment horizontal="center"/>
    </xf>
    <xf numFmtId="2" fontId="0" fillId="0" borderId="19" xfId="0" applyNumberFormat="1" applyBorder="1" applyAlignment="1">
      <alignment horizontal="center"/>
    </xf>
    <xf numFmtId="2" fontId="0" fillId="0" borderId="15" xfId="0" applyNumberFormat="1" applyBorder="1" applyAlignment="1">
      <alignment horizontal="center"/>
    </xf>
    <xf numFmtId="169" fontId="0" fillId="0" borderId="1" xfId="0" applyNumberFormat="1" applyBorder="1" applyAlignment="1">
      <alignment horizontal="center"/>
    </xf>
    <xf numFmtId="0" fontId="29" fillId="0" borderId="0" xfId="4" applyAlignment="1">
      <alignment horizontal="left" vertical="top" wrapText="1"/>
    </xf>
    <xf numFmtId="0" fontId="18" fillId="0" borderId="12" xfId="0" applyFont="1" applyBorder="1" applyAlignment="1">
      <alignment horizontal="left" vertical="top"/>
    </xf>
    <xf numFmtId="0" fontId="18" fillId="0" borderId="15" xfId="0" applyFont="1" applyBorder="1" applyAlignment="1">
      <alignment horizontal="left" vertical="top"/>
    </xf>
    <xf numFmtId="1" fontId="18" fillId="0" borderId="14" xfId="0" applyNumberFormat="1" applyFont="1" applyBorder="1" applyAlignment="1">
      <alignment horizontal="left" vertical="top" wrapText="1"/>
    </xf>
    <xf numFmtId="0" fontId="18" fillId="0" borderId="0" xfId="0" applyFont="1" applyAlignment="1">
      <alignment horizontal="left" wrapText="1"/>
    </xf>
    <xf numFmtId="0" fontId="29" fillId="0" borderId="0" xfId="4" applyAlignment="1">
      <alignment horizontal="left" vertical="top" wrapText="1"/>
    </xf>
    <xf numFmtId="0" fontId="18" fillId="0" borderId="16" xfId="0" applyFont="1" applyBorder="1" applyAlignment="1">
      <alignment horizontal="left" vertical="top"/>
    </xf>
    <xf numFmtId="0" fontId="18" fillId="0" borderId="10" xfId="0" applyFont="1" applyBorder="1" applyAlignment="1">
      <alignment horizontal="left" vertical="top"/>
    </xf>
    <xf numFmtId="0" fontId="18" fillId="0" borderId="17" xfId="0" applyFont="1" applyBorder="1" applyAlignment="1">
      <alignment horizontal="left" vertical="top"/>
    </xf>
    <xf numFmtId="0" fontId="18" fillId="0" borderId="16" xfId="0" applyFont="1" applyBorder="1" applyAlignment="1">
      <alignment horizontal="left"/>
    </xf>
    <xf numFmtId="0" fontId="18" fillId="0" borderId="10" xfId="0" applyFont="1" applyBorder="1" applyAlignment="1">
      <alignment horizontal="left"/>
    </xf>
    <xf numFmtId="0" fontId="18" fillId="0" borderId="17" xfId="0" applyFont="1" applyBorder="1" applyAlignment="1">
      <alignment horizontal="left"/>
    </xf>
    <xf numFmtId="1" fontId="18" fillId="0" borderId="14" xfId="0" applyNumberFormat="1" applyFont="1" applyBorder="1" applyAlignment="1">
      <alignment horizontal="left" vertical="top"/>
    </xf>
    <xf numFmtId="1" fontId="18" fillId="0" borderId="16" xfId="0" applyNumberFormat="1" applyFont="1" applyBorder="1" applyAlignment="1">
      <alignment horizontal="left" vertical="top" wrapText="1"/>
    </xf>
    <xf numFmtId="1" fontId="18" fillId="0" borderId="10" xfId="0" applyNumberFormat="1" applyFont="1" applyBorder="1" applyAlignment="1">
      <alignment horizontal="left" vertical="top" wrapText="1"/>
    </xf>
    <xf numFmtId="1" fontId="18" fillId="0" borderId="17" xfId="0" applyNumberFormat="1" applyFont="1" applyBorder="1" applyAlignment="1">
      <alignment horizontal="left" vertical="top" wrapText="1"/>
    </xf>
    <xf numFmtId="1" fontId="18" fillId="0" borderId="2" xfId="0" applyNumberFormat="1" applyFont="1" applyBorder="1" applyAlignment="1">
      <alignment horizontal="left" vertical="top" wrapText="1"/>
    </xf>
    <xf numFmtId="1" fontId="18" fillId="0" borderId="9" xfId="0" applyNumberFormat="1" applyFont="1" applyBorder="1" applyAlignment="1">
      <alignment horizontal="left" vertical="top" wrapText="1"/>
    </xf>
    <xf numFmtId="1" fontId="2" fillId="0" borderId="0" xfId="0" applyNumberFormat="1" applyFont="1" applyAlignment="1">
      <alignment horizontal="center" wrapText="1"/>
    </xf>
    <xf numFmtId="0" fontId="2" fillId="0" borderId="0" xfId="0" applyFont="1" applyAlignment="1">
      <alignment horizontal="center" wrapText="1"/>
    </xf>
    <xf numFmtId="0" fontId="2" fillId="2" borderId="0" xfId="0" applyFont="1" applyFill="1" applyAlignment="1">
      <alignment horizontal="center" vertical="center"/>
    </xf>
    <xf numFmtId="0" fontId="2" fillId="2" borderId="1" xfId="0" applyFont="1" applyFill="1" applyBorder="1" applyAlignment="1">
      <alignment horizontal="center" vertical="center"/>
    </xf>
    <xf numFmtId="0" fontId="2" fillId="2" borderId="0" xfId="0" applyFont="1" applyFill="1" applyAlignment="1">
      <alignment horizontal="center" vertical="center" wrapText="1"/>
    </xf>
    <xf numFmtId="0" fontId="2" fillId="2" borderId="1" xfId="0" applyFont="1" applyFill="1" applyBorder="1" applyAlignment="1">
      <alignment horizontal="center" vertical="center" wrapText="1"/>
    </xf>
    <xf numFmtId="0" fontId="0" fillId="8" borderId="0" xfId="0" applyFill="1" applyAlignment="1">
      <alignment horizontal="left" wrapText="1"/>
    </xf>
    <xf numFmtId="0" fontId="0" fillId="0" borderId="0" xfId="0" applyAlignment="1">
      <alignment horizontal="left" wrapText="1"/>
    </xf>
    <xf numFmtId="0" fontId="0" fillId="0" borderId="0" xfId="0" applyAlignment="1">
      <alignment horizontal="left" vertical="top" wrapText="1"/>
    </xf>
    <xf numFmtId="0" fontId="10" fillId="5" borderId="0" xfId="0" applyFont="1" applyFill="1" applyAlignment="1">
      <alignment horizontal="center" wrapText="1"/>
    </xf>
    <xf numFmtId="0" fontId="2" fillId="5" borderId="0" xfId="0" applyFont="1" applyFill="1" applyAlignment="1">
      <alignment horizontal="center" wrapText="1"/>
    </xf>
    <xf numFmtId="0" fontId="2" fillId="5" borderId="1" xfId="0" applyFont="1" applyFill="1" applyBorder="1" applyAlignment="1">
      <alignment horizontal="center" wrapText="1"/>
    </xf>
    <xf numFmtId="0" fontId="10" fillId="6" borderId="0" xfId="0" applyFont="1" applyFill="1" applyAlignment="1">
      <alignment horizontal="center"/>
    </xf>
    <xf numFmtId="0" fontId="10" fillId="4" borderId="6" xfId="0" applyFont="1" applyFill="1" applyBorder="1" applyAlignment="1">
      <alignment horizontal="center"/>
    </xf>
    <xf numFmtId="0" fontId="10" fillId="4" borderId="0" xfId="0" applyFont="1" applyFill="1" applyAlignment="1">
      <alignment horizontal="center"/>
    </xf>
    <xf numFmtId="0" fontId="10" fillId="4" borderId="7" xfId="0" applyFont="1" applyFill="1" applyBorder="1" applyAlignment="1">
      <alignment horizontal="center"/>
    </xf>
    <xf numFmtId="0" fontId="0" fillId="4" borderId="8" xfId="0" applyFill="1" applyBorder="1" applyAlignment="1">
      <alignment horizontal="center" wrapText="1"/>
    </xf>
    <xf numFmtId="0" fontId="0" fillId="4" borderId="2" xfId="0" applyFill="1" applyBorder="1" applyAlignment="1">
      <alignment horizontal="center" wrapText="1"/>
    </xf>
    <xf numFmtId="0" fontId="0" fillId="4" borderId="9" xfId="0" applyFill="1" applyBorder="1" applyAlignment="1">
      <alignment horizontal="center" wrapText="1"/>
    </xf>
    <xf numFmtId="0" fontId="0" fillId="4" borderId="3" xfId="0" applyFill="1" applyBorder="1" applyAlignment="1">
      <alignment horizontal="center"/>
    </xf>
    <xf numFmtId="0" fontId="0" fillId="4" borderId="4" xfId="0" applyFill="1" applyBorder="1" applyAlignment="1">
      <alignment horizontal="center"/>
    </xf>
  </cellXfs>
  <cellStyles count="5">
    <cellStyle name="Comma" xfId="1" builtinId="3"/>
    <cellStyle name="Comma 2" xfId="2" xr:uid="{94E8256F-22BE-4277-876F-008E5B6BFB3E}"/>
    <cellStyle name="Hyperlink" xfId="4" builtinId="8"/>
    <cellStyle name="Normal" xfId="0" builtinId="0"/>
    <cellStyle name="Percent" xfId="3" builtinId="5"/>
  </cellStyles>
  <dxfs count="0"/>
  <tableStyles count="0" defaultTableStyle="TableStyleMedium2" defaultPivotStyle="PivotStyleLight16"/>
  <colors>
    <mruColors>
      <color rgb="FF0077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23</xdr:col>
      <xdr:colOff>7620</xdr:colOff>
      <xdr:row>5</xdr:row>
      <xdr:rowOff>129540</xdr:rowOff>
    </xdr:to>
    <xdr:sp macro="" textlink="">
      <xdr:nvSpPr>
        <xdr:cNvPr id="1025" name="AutoShape 1">
          <a:extLst>
            <a:ext uri="{FF2B5EF4-FFF2-40B4-BE49-F238E27FC236}">
              <a16:creationId xmlns:a16="http://schemas.microsoft.com/office/drawing/2014/main" id="{F9E6B4CB-B153-F0D7-46C6-A43EF691BAAA}"/>
            </a:ext>
          </a:extLst>
        </xdr:cNvPr>
        <xdr:cNvSpPr>
          <a:spLocks noChangeAspect="1" noChangeArrowheads="1"/>
        </xdr:cNvSpPr>
      </xdr:nvSpPr>
      <xdr:spPr bwMode="auto">
        <a:xfrm>
          <a:off x="609600" y="182880"/>
          <a:ext cx="14630400" cy="86106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7621</xdr:colOff>
      <xdr:row>1</xdr:row>
      <xdr:rowOff>144780</xdr:rowOff>
    </xdr:from>
    <xdr:to>
      <xdr:col>5</xdr:col>
      <xdr:colOff>106681</xdr:colOff>
      <xdr:row>5</xdr:row>
      <xdr:rowOff>49716</xdr:rowOff>
    </xdr:to>
    <xdr:pic>
      <xdr:nvPicPr>
        <xdr:cNvPr id="5" name="Picture 4">
          <a:extLst>
            <a:ext uri="{FF2B5EF4-FFF2-40B4-BE49-F238E27FC236}">
              <a16:creationId xmlns:a16="http://schemas.microsoft.com/office/drawing/2014/main" id="{9D4D7F30-3A4E-20E1-16D5-AB91329BA2C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7221" y="327660"/>
          <a:ext cx="3749040" cy="6364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390525</xdr:colOff>
      <xdr:row>59</xdr:row>
      <xdr:rowOff>76200</xdr:rowOff>
    </xdr:from>
    <xdr:to>
      <xdr:col>5</xdr:col>
      <xdr:colOff>1170804</xdr:colOff>
      <xdr:row>72</xdr:row>
      <xdr:rowOff>190176</xdr:rowOff>
    </xdr:to>
    <xdr:pic>
      <xdr:nvPicPr>
        <xdr:cNvPr id="7" name="Picture 6">
          <a:extLst>
            <a:ext uri="{FF2B5EF4-FFF2-40B4-BE49-F238E27FC236}">
              <a16:creationId xmlns:a16="http://schemas.microsoft.com/office/drawing/2014/main" id="{2DAD7F1A-E09A-A219-B24D-1B010D1C184B}"/>
            </a:ext>
          </a:extLst>
        </xdr:cNvPr>
        <xdr:cNvPicPr>
          <a:picLocks noChangeAspect="1"/>
        </xdr:cNvPicPr>
      </xdr:nvPicPr>
      <xdr:blipFill>
        <a:blip xmlns:r="http://schemas.openxmlformats.org/officeDocument/2006/relationships" r:embed="rId1"/>
        <a:stretch>
          <a:fillRect/>
        </a:stretch>
      </xdr:blipFill>
      <xdr:spPr>
        <a:xfrm>
          <a:off x="1000125" y="11553825"/>
          <a:ext cx="6171429" cy="2590476"/>
        </a:xfrm>
        <a:prstGeom prst="rect">
          <a:avLst/>
        </a:prstGeom>
      </xdr:spPr>
    </xdr:pic>
    <xdr:clientData/>
  </xdr:twoCellAnchor>
  <xdr:twoCellAnchor>
    <xdr:from>
      <xdr:col>1</xdr:col>
      <xdr:colOff>1752600</xdr:colOff>
      <xdr:row>54</xdr:row>
      <xdr:rowOff>142875</xdr:rowOff>
    </xdr:from>
    <xdr:to>
      <xdr:col>1</xdr:col>
      <xdr:colOff>1752600</xdr:colOff>
      <xdr:row>55</xdr:row>
      <xdr:rowOff>180975</xdr:rowOff>
    </xdr:to>
    <xdr:cxnSp macro="">
      <xdr:nvCxnSpPr>
        <xdr:cNvPr id="10" name="Straight Arrow Connector 9">
          <a:extLst>
            <a:ext uri="{FF2B5EF4-FFF2-40B4-BE49-F238E27FC236}">
              <a16:creationId xmlns:a16="http://schemas.microsoft.com/office/drawing/2014/main" id="{944CA33B-3E71-D811-C6E6-0B96AC87D4C9}"/>
            </a:ext>
          </a:extLst>
        </xdr:cNvPr>
        <xdr:cNvCxnSpPr/>
      </xdr:nvCxnSpPr>
      <xdr:spPr>
        <a:xfrm>
          <a:off x="2362200" y="10287000"/>
          <a:ext cx="0" cy="22860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4</xdr:col>
      <xdr:colOff>323850</xdr:colOff>
      <xdr:row>54</xdr:row>
      <xdr:rowOff>133350</xdr:rowOff>
    </xdr:from>
    <xdr:to>
      <xdr:col>4</xdr:col>
      <xdr:colOff>323850</xdr:colOff>
      <xdr:row>55</xdr:row>
      <xdr:rowOff>171450</xdr:rowOff>
    </xdr:to>
    <xdr:cxnSp macro="">
      <xdr:nvCxnSpPr>
        <xdr:cNvPr id="11" name="Straight Arrow Connector 10">
          <a:extLst>
            <a:ext uri="{FF2B5EF4-FFF2-40B4-BE49-F238E27FC236}">
              <a16:creationId xmlns:a16="http://schemas.microsoft.com/office/drawing/2014/main" id="{90B85E45-6923-436A-BB91-A6B4636343AB}"/>
            </a:ext>
          </a:extLst>
        </xdr:cNvPr>
        <xdr:cNvCxnSpPr/>
      </xdr:nvCxnSpPr>
      <xdr:spPr>
        <a:xfrm>
          <a:off x="5105400" y="10277475"/>
          <a:ext cx="0" cy="22860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1295400</xdr:colOff>
      <xdr:row>56</xdr:row>
      <xdr:rowOff>76200</xdr:rowOff>
    </xdr:from>
    <xdr:to>
      <xdr:col>2</xdr:col>
      <xdr:colOff>57150</xdr:colOff>
      <xdr:row>57</xdr:row>
      <xdr:rowOff>171450</xdr:rowOff>
    </xdr:to>
    <xdr:sp macro="" textlink="">
      <xdr:nvSpPr>
        <xdr:cNvPr id="12" name="TextBox 11">
          <a:extLst>
            <a:ext uri="{FF2B5EF4-FFF2-40B4-BE49-F238E27FC236}">
              <a16:creationId xmlns:a16="http://schemas.microsoft.com/office/drawing/2014/main" id="{D1856E4F-A527-F89E-FC97-2DA491591731}"/>
            </a:ext>
          </a:extLst>
        </xdr:cNvPr>
        <xdr:cNvSpPr txBox="1"/>
      </xdr:nvSpPr>
      <xdr:spPr>
        <a:xfrm>
          <a:off x="1905000" y="10601325"/>
          <a:ext cx="771525"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First</a:t>
          </a:r>
          <a:r>
            <a:rPr lang="en-US" sz="1100" baseline="0"/>
            <a:t> Term</a:t>
          </a:r>
          <a:endParaRPr lang="en-US" sz="1100"/>
        </a:p>
      </xdr:txBody>
    </xdr:sp>
    <xdr:clientData/>
  </xdr:twoCellAnchor>
  <xdr:twoCellAnchor>
    <xdr:from>
      <xdr:col>3</xdr:col>
      <xdr:colOff>1009650</xdr:colOff>
      <xdr:row>56</xdr:row>
      <xdr:rowOff>76200</xdr:rowOff>
    </xdr:from>
    <xdr:to>
      <xdr:col>4</xdr:col>
      <xdr:colOff>1019175</xdr:colOff>
      <xdr:row>57</xdr:row>
      <xdr:rowOff>171450</xdr:rowOff>
    </xdr:to>
    <xdr:sp macro="" textlink="">
      <xdr:nvSpPr>
        <xdr:cNvPr id="13" name="TextBox 12">
          <a:extLst>
            <a:ext uri="{FF2B5EF4-FFF2-40B4-BE49-F238E27FC236}">
              <a16:creationId xmlns:a16="http://schemas.microsoft.com/office/drawing/2014/main" id="{782E4196-F118-46AE-B649-D98CB178C303}"/>
            </a:ext>
          </a:extLst>
        </xdr:cNvPr>
        <xdr:cNvSpPr txBox="1"/>
      </xdr:nvSpPr>
      <xdr:spPr>
        <a:xfrm>
          <a:off x="4667250" y="10601325"/>
          <a:ext cx="1133475"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Second </a:t>
          </a:r>
          <a:r>
            <a:rPr lang="en-US" sz="1100" baseline="0"/>
            <a:t>Term</a:t>
          </a:r>
          <a:endParaRPr lang="en-US" sz="1100"/>
        </a:p>
      </xdr:txBody>
    </xdr:sp>
    <xdr:clientData/>
  </xdr:twoCellAnchor>
  <xdr:twoCellAnchor editAs="oneCell">
    <xdr:from>
      <xdr:col>0</xdr:col>
      <xdr:colOff>238125</xdr:colOff>
      <xdr:row>50</xdr:row>
      <xdr:rowOff>180975</xdr:rowOff>
    </xdr:from>
    <xdr:to>
      <xdr:col>6</xdr:col>
      <xdr:colOff>381000</xdr:colOff>
      <xdr:row>54</xdr:row>
      <xdr:rowOff>76478</xdr:rowOff>
    </xdr:to>
    <xdr:pic>
      <xdr:nvPicPr>
        <xdr:cNvPr id="3" name="Picture 2">
          <a:extLst>
            <a:ext uri="{FF2B5EF4-FFF2-40B4-BE49-F238E27FC236}">
              <a16:creationId xmlns:a16="http://schemas.microsoft.com/office/drawing/2014/main" id="{F77EC5A9-F402-4788-974D-E400D6D4725E}"/>
            </a:ext>
          </a:extLst>
        </xdr:cNvPr>
        <xdr:cNvPicPr>
          <a:picLocks noChangeAspect="1"/>
        </xdr:cNvPicPr>
      </xdr:nvPicPr>
      <xdr:blipFill>
        <a:blip xmlns:r="http://schemas.openxmlformats.org/officeDocument/2006/relationships" r:embed="rId2"/>
        <a:stretch>
          <a:fillRect/>
        </a:stretch>
      </xdr:blipFill>
      <xdr:spPr>
        <a:xfrm>
          <a:off x="238125" y="9944100"/>
          <a:ext cx="7400925" cy="65750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514350</xdr:colOff>
      <xdr:row>21</xdr:row>
      <xdr:rowOff>47625</xdr:rowOff>
    </xdr:from>
    <xdr:to>
      <xdr:col>7</xdr:col>
      <xdr:colOff>1059425</xdr:colOff>
      <xdr:row>27</xdr:row>
      <xdr:rowOff>180815</xdr:rowOff>
    </xdr:to>
    <xdr:pic>
      <xdr:nvPicPr>
        <xdr:cNvPr id="3" name="Picture 2">
          <a:extLst>
            <a:ext uri="{FF2B5EF4-FFF2-40B4-BE49-F238E27FC236}">
              <a16:creationId xmlns:a16="http://schemas.microsoft.com/office/drawing/2014/main" id="{11CA965C-0614-3CD7-A703-7D27CD43D003}"/>
            </a:ext>
          </a:extLst>
        </xdr:cNvPr>
        <xdr:cNvPicPr>
          <a:picLocks noChangeAspect="1"/>
        </xdr:cNvPicPr>
      </xdr:nvPicPr>
      <xdr:blipFill>
        <a:blip xmlns:r="http://schemas.openxmlformats.org/officeDocument/2006/relationships" r:embed="rId1"/>
        <a:stretch>
          <a:fillRect/>
        </a:stretch>
      </xdr:blipFill>
      <xdr:spPr>
        <a:xfrm>
          <a:off x="514350" y="4095750"/>
          <a:ext cx="8203175" cy="1276190"/>
        </a:xfrm>
        <a:prstGeom prst="rect">
          <a:avLst/>
        </a:prstGeom>
      </xdr:spPr>
    </xdr:pic>
    <xdr:clientData/>
  </xdr:twoCellAnchor>
  <xdr:twoCellAnchor editAs="oneCell">
    <xdr:from>
      <xdr:col>1</xdr:col>
      <xdr:colOff>38100</xdr:colOff>
      <xdr:row>28</xdr:row>
      <xdr:rowOff>180976</xdr:rowOff>
    </xdr:from>
    <xdr:to>
      <xdr:col>6</xdr:col>
      <xdr:colOff>663575</xdr:colOff>
      <xdr:row>36</xdr:row>
      <xdr:rowOff>17399</xdr:rowOff>
    </xdr:to>
    <xdr:pic>
      <xdr:nvPicPr>
        <xdr:cNvPr id="8" name="Picture 7">
          <a:extLst>
            <a:ext uri="{FF2B5EF4-FFF2-40B4-BE49-F238E27FC236}">
              <a16:creationId xmlns:a16="http://schemas.microsoft.com/office/drawing/2014/main" id="{9497D446-FDB8-1E75-5CDF-BF1CD3991A8F}"/>
            </a:ext>
          </a:extLst>
        </xdr:cNvPr>
        <xdr:cNvPicPr>
          <a:picLocks noChangeAspect="1"/>
        </xdr:cNvPicPr>
      </xdr:nvPicPr>
      <xdr:blipFill>
        <a:blip xmlns:r="http://schemas.openxmlformats.org/officeDocument/2006/relationships" r:embed="rId2"/>
        <a:stretch>
          <a:fillRect/>
        </a:stretch>
      </xdr:blipFill>
      <xdr:spPr>
        <a:xfrm>
          <a:off x="647700" y="4991101"/>
          <a:ext cx="6600825" cy="1357248"/>
        </a:xfrm>
        <a:prstGeom prst="rect">
          <a:avLst/>
        </a:prstGeom>
      </xdr:spPr>
    </xdr:pic>
    <xdr:clientData/>
  </xdr:twoCellAnchor>
  <xdr:twoCellAnchor editAs="oneCell">
    <xdr:from>
      <xdr:col>1</xdr:col>
      <xdr:colOff>209550</xdr:colOff>
      <xdr:row>39</xdr:row>
      <xdr:rowOff>0</xdr:rowOff>
    </xdr:from>
    <xdr:to>
      <xdr:col>2</xdr:col>
      <xdr:colOff>1724025</xdr:colOff>
      <xdr:row>42</xdr:row>
      <xdr:rowOff>173642</xdr:rowOff>
    </xdr:to>
    <xdr:pic>
      <xdr:nvPicPr>
        <xdr:cNvPr id="2" name="Picture 1">
          <a:extLst>
            <a:ext uri="{FF2B5EF4-FFF2-40B4-BE49-F238E27FC236}">
              <a16:creationId xmlns:a16="http://schemas.microsoft.com/office/drawing/2014/main" id="{5844DC39-3C77-3B3A-085E-4154204F0F59}"/>
            </a:ext>
          </a:extLst>
        </xdr:cNvPr>
        <xdr:cNvPicPr>
          <a:picLocks noChangeAspect="1"/>
        </xdr:cNvPicPr>
      </xdr:nvPicPr>
      <xdr:blipFill>
        <a:blip xmlns:r="http://schemas.openxmlformats.org/officeDocument/2006/relationships" r:embed="rId3"/>
        <a:stretch>
          <a:fillRect/>
        </a:stretch>
      </xdr:blipFill>
      <xdr:spPr>
        <a:xfrm>
          <a:off x="819150" y="7477125"/>
          <a:ext cx="2428875" cy="74514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hca.wa.gov/assets/program/cost-growth-provider-reporting-methodologie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703F6D-BCE9-4C04-B4D3-06DCDF0E0444}">
  <dimension ref="B8:U33"/>
  <sheetViews>
    <sheetView showGridLines="0" tabSelected="1" topLeftCell="A7" zoomScale="142" zoomScaleNormal="142" workbookViewId="0">
      <selection activeCell="B14" sqref="B14:R14"/>
    </sheetView>
  </sheetViews>
  <sheetFormatPr defaultRowHeight="14.4" x14ac:dyDescent="0.3"/>
  <cols>
    <col min="2" max="2" width="26.5546875" customWidth="1"/>
  </cols>
  <sheetData>
    <row r="8" spans="2:18" ht="18.600000000000001" x14ac:dyDescent="0.45">
      <c r="B8" s="116" t="s">
        <v>96</v>
      </c>
      <c r="C8" s="114"/>
      <c r="D8" s="114"/>
      <c r="E8" s="114"/>
    </row>
    <row r="9" spans="2:18" ht="16.8" x14ac:dyDescent="0.4">
      <c r="B9" s="115" t="s">
        <v>189</v>
      </c>
      <c r="C9" s="114"/>
      <c r="D9" s="114"/>
      <c r="E9" s="114"/>
    </row>
    <row r="10" spans="2:18" ht="16.8" x14ac:dyDescent="0.4">
      <c r="B10" s="115" t="s">
        <v>190</v>
      </c>
      <c r="C10" s="114"/>
      <c r="D10" s="114"/>
      <c r="E10" s="114"/>
    </row>
    <row r="11" spans="2:18" ht="16.8" x14ac:dyDescent="0.4">
      <c r="B11" s="115" t="s">
        <v>191</v>
      </c>
      <c r="C11" s="114"/>
      <c r="D11" s="114"/>
      <c r="E11" s="114"/>
    </row>
    <row r="12" spans="2:18" ht="16.8" x14ac:dyDescent="0.4">
      <c r="B12" s="115"/>
      <c r="C12" s="114"/>
      <c r="D12" s="114"/>
      <c r="E12" s="114"/>
    </row>
    <row r="13" spans="2:18" ht="32.25" customHeight="1" x14ac:dyDescent="0.35">
      <c r="B13" s="210" t="s">
        <v>221</v>
      </c>
      <c r="C13" s="210"/>
      <c r="D13" s="210"/>
      <c r="E13" s="210"/>
      <c r="F13" s="210"/>
      <c r="G13" s="210"/>
      <c r="H13" s="210"/>
      <c r="I13" s="210"/>
      <c r="J13" s="210"/>
      <c r="K13" s="210"/>
      <c r="L13" s="210"/>
      <c r="M13" s="210"/>
      <c r="N13" s="210"/>
      <c r="O13" s="210"/>
      <c r="P13" s="210"/>
      <c r="Q13" s="210"/>
      <c r="R13" s="210"/>
    </row>
    <row r="14" spans="2:18" ht="16.5" customHeight="1" x14ac:dyDescent="0.3">
      <c r="B14" s="211" t="s">
        <v>222</v>
      </c>
      <c r="C14" s="211"/>
      <c r="D14" s="211"/>
      <c r="E14" s="211"/>
      <c r="F14" s="211"/>
      <c r="G14" s="211"/>
      <c r="H14" s="211"/>
      <c r="I14" s="211"/>
      <c r="J14" s="211"/>
      <c r="K14" s="211"/>
      <c r="L14" s="211"/>
      <c r="M14" s="211"/>
      <c r="N14" s="211"/>
      <c r="O14" s="211"/>
      <c r="P14" s="211"/>
      <c r="Q14" s="211"/>
      <c r="R14" s="211"/>
    </row>
    <row r="15" spans="2:18" ht="16.5" customHeight="1" x14ac:dyDescent="0.3">
      <c r="B15" s="206"/>
      <c r="C15" s="206"/>
      <c r="D15" s="206"/>
      <c r="E15" s="206"/>
      <c r="F15" s="206"/>
      <c r="G15" s="206"/>
      <c r="H15" s="206"/>
      <c r="I15" s="206"/>
      <c r="J15" s="206"/>
      <c r="K15" s="206"/>
      <c r="L15" s="206"/>
      <c r="M15" s="206"/>
      <c r="N15" s="206"/>
      <c r="O15" s="206"/>
      <c r="P15" s="206"/>
      <c r="Q15" s="206"/>
      <c r="R15" s="206"/>
    </row>
    <row r="16" spans="2:18" ht="15.6" x14ac:dyDescent="0.35">
      <c r="B16" s="117" t="s">
        <v>131</v>
      </c>
    </row>
    <row r="17" spans="2:21" ht="15.6" x14ac:dyDescent="0.35">
      <c r="B17" s="122" t="s">
        <v>91</v>
      </c>
      <c r="C17" s="123" t="s">
        <v>92</v>
      </c>
      <c r="D17" s="124"/>
      <c r="E17" s="124"/>
      <c r="F17" s="124"/>
      <c r="G17" s="124"/>
      <c r="H17" s="124"/>
      <c r="I17" s="124"/>
      <c r="J17" s="124"/>
      <c r="K17" s="124"/>
      <c r="L17" s="124"/>
      <c r="M17" s="124"/>
      <c r="N17" s="124"/>
      <c r="O17" s="124"/>
      <c r="P17" s="124"/>
      <c r="Q17" s="124"/>
      <c r="R17" s="124"/>
      <c r="S17" s="124"/>
      <c r="T17" s="124"/>
      <c r="U17" s="125"/>
    </row>
    <row r="18" spans="2:21" ht="37.5" customHeight="1" x14ac:dyDescent="0.35">
      <c r="B18" s="118" t="s">
        <v>67</v>
      </c>
      <c r="C18" s="209" t="s">
        <v>111</v>
      </c>
      <c r="D18" s="209"/>
      <c r="E18" s="209"/>
      <c r="F18" s="209"/>
      <c r="G18" s="209"/>
      <c r="H18" s="209"/>
      <c r="I18" s="209"/>
      <c r="J18" s="209"/>
      <c r="K18" s="209"/>
      <c r="L18" s="209"/>
      <c r="M18" s="209"/>
      <c r="N18" s="209"/>
      <c r="O18" s="209"/>
      <c r="P18" s="209"/>
      <c r="Q18" s="209"/>
      <c r="R18" s="209"/>
      <c r="S18" s="209"/>
      <c r="T18" s="209"/>
      <c r="U18" s="209"/>
    </row>
    <row r="19" spans="2:21" ht="32.25" customHeight="1" x14ac:dyDescent="0.3">
      <c r="B19" s="119"/>
      <c r="C19" s="209" t="s">
        <v>100</v>
      </c>
      <c r="D19" s="209"/>
      <c r="E19" s="209"/>
      <c r="F19" s="209"/>
      <c r="G19" s="209"/>
      <c r="H19" s="209"/>
      <c r="I19" s="209"/>
      <c r="J19" s="209"/>
      <c r="K19" s="209"/>
      <c r="L19" s="209"/>
      <c r="M19" s="209"/>
      <c r="N19" s="209"/>
      <c r="O19" s="209"/>
      <c r="P19" s="209"/>
      <c r="Q19" s="209"/>
      <c r="R19" s="209"/>
      <c r="S19" s="209"/>
      <c r="T19" s="209"/>
      <c r="U19" s="209"/>
    </row>
    <row r="20" spans="2:21" ht="29.25" customHeight="1" x14ac:dyDescent="0.3">
      <c r="B20" s="120"/>
      <c r="C20" s="209" t="s">
        <v>101</v>
      </c>
      <c r="D20" s="209"/>
      <c r="E20" s="209"/>
      <c r="F20" s="209"/>
      <c r="G20" s="209"/>
      <c r="H20" s="209"/>
      <c r="I20" s="209"/>
      <c r="J20" s="209"/>
      <c r="K20" s="209"/>
      <c r="L20" s="209"/>
      <c r="M20" s="209"/>
      <c r="N20" s="209"/>
      <c r="O20" s="209"/>
      <c r="P20" s="209"/>
      <c r="Q20" s="209"/>
      <c r="R20" s="209"/>
      <c r="S20" s="209"/>
      <c r="T20" s="209"/>
      <c r="U20" s="209"/>
    </row>
    <row r="21" spans="2:21" ht="15" x14ac:dyDescent="0.3">
      <c r="B21" s="207" t="s">
        <v>68</v>
      </c>
      <c r="C21" s="218" t="s">
        <v>192</v>
      </c>
      <c r="D21" s="218"/>
      <c r="E21" s="218"/>
      <c r="F21" s="218"/>
      <c r="G21" s="218"/>
      <c r="H21" s="218"/>
      <c r="I21" s="218"/>
      <c r="J21" s="218"/>
      <c r="K21" s="218"/>
      <c r="L21" s="218"/>
      <c r="M21" s="218"/>
      <c r="N21" s="218"/>
      <c r="O21" s="218"/>
      <c r="P21" s="218"/>
      <c r="Q21" s="218"/>
      <c r="R21" s="218"/>
      <c r="S21" s="218"/>
      <c r="T21" s="218"/>
      <c r="U21" s="218"/>
    </row>
    <row r="22" spans="2:21" ht="15" x14ac:dyDescent="0.3">
      <c r="B22" s="208"/>
      <c r="C22" s="218" t="s">
        <v>193</v>
      </c>
      <c r="D22" s="218"/>
      <c r="E22" s="218"/>
      <c r="F22" s="218"/>
      <c r="G22" s="218"/>
      <c r="H22" s="218"/>
      <c r="I22" s="218"/>
      <c r="J22" s="218"/>
      <c r="K22" s="218"/>
      <c r="L22" s="218"/>
      <c r="M22" s="218"/>
      <c r="N22" s="218"/>
      <c r="O22" s="218"/>
      <c r="P22" s="218"/>
      <c r="Q22" s="218"/>
      <c r="R22" s="218"/>
      <c r="S22" s="218"/>
      <c r="T22" s="218"/>
      <c r="U22" s="218"/>
    </row>
    <row r="23" spans="2:21" ht="29.25" customHeight="1" x14ac:dyDescent="0.3">
      <c r="B23" s="207" t="s">
        <v>69</v>
      </c>
      <c r="C23" s="209" t="s">
        <v>194</v>
      </c>
      <c r="D23" s="209"/>
      <c r="E23" s="209"/>
      <c r="F23" s="209"/>
      <c r="G23" s="209"/>
      <c r="H23" s="209"/>
      <c r="I23" s="209"/>
      <c r="J23" s="209"/>
      <c r="K23" s="209"/>
      <c r="L23" s="209"/>
      <c r="M23" s="209"/>
      <c r="N23" s="209"/>
      <c r="O23" s="209"/>
      <c r="P23" s="209"/>
      <c r="Q23" s="209"/>
      <c r="R23" s="209"/>
      <c r="S23" s="209"/>
      <c r="T23" s="209"/>
      <c r="U23" s="209"/>
    </row>
    <row r="24" spans="2:21" ht="30" customHeight="1" x14ac:dyDescent="0.3">
      <c r="B24" s="208"/>
      <c r="C24" s="209" t="s">
        <v>70</v>
      </c>
      <c r="D24" s="209"/>
      <c r="E24" s="209"/>
      <c r="F24" s="209"/>
      <c r="G24" s="209"/>
      <c r="H24" s="209"/>
      <c r="I24" s="209"/>
      <c r="J24" s="209"/>
      <c r="K24" s="209"/>
      <c r="L24" s="209"/>
      <c r="M24" s="209"/>
      <c r="N24" s="209"/>
      <c r="O24" s="209"/>
      <c r="P24" s="209"/>
      <c r="Q24" s="209"/>
      <c r="R24" s="209"/>
      <c r="S24" s="209"/>
      <c r="T24" s="209"/>
      <c r="U24" s="209"/>
    </row>
    <row r="25" spans="2:21" ht="15" x14ac:dyDescent="0.3">
      <c r="B25" s="207" t="s">
        <v>71</v>
      </c>
      <c r="C25" s="219" t="s">
        <v>195</v>
      </c>
      <c r="D25" s="220"/>
      <c r="E25" s="220"/>
      <c r="F25" s="220"/>
      <c r="G25" s="220"/>
      <c r="H25" s="220"/>
      <c r="I25" s="220"/>
      <c r="J25" s="220"/>
      <c r="K25" s="220"/>
      <c r="L25" s="220"/>
      <c r="M25" s="220"/>
      <c r="N25" s="220"/>
      <c r="O25" s="220"/>
      <c r="P25" s="220"/>
      <c r="Q25" s="220"/>
      <c r="R25" s="220"/>
      <c r="S25" s="220"/>
      <c r="T25" s="220"/>
      <c r="U25" s="221"/>
    </row>
    <row r="26" spans="2:21" ht="55.5" customHeight="1" x14ac:dyDescent="0.3">
      <c r="B26" s="208"/>
      <c r="C26" s="222" t="s">
        <v>72</v>
      </c>
      <c r="D26" s="222"/>
      <c r="E26" s="222"/>
      <c r="F26" s="222"/>
      <c r="G26" s="222"/>
      <c r="H26" s="222"/>
      <c r="I26" s="222"/>
      <c r="J26" s="222"/>
      <c r="K26" s="222"/>
      <c r="L26" s="222"/>
      <c r="M26" s="222"/>
      <c r="N26" s="222"/>
      <c r="O26" s="222"/>
      <c r="P26" s="222"/>
      <c r="Q26" s="222"/>
      <c r="R26" s="222"/>
      <c r="S26" s="222"/>
      <c r="T26" s="222"/>
      <c r="U26" s="223"/>
    </row>
    <row r="27" spans="2:21" ht="15" x14ac:dyDescent="0.35">
      <c r="B27" s="121" t="s">
        <v>102</v>
      </c>
      <c r="C27" s="215" t="s">
        <v>103</v>
      </c>
      <c r="D27" s="216"/>
      <c r="E27" s="216"/>
      <c r="F27" s="216"/>
      <c r="G27" s="216"/>
      <c r="H27" s="216"/>
      <c r="I27" s="216"/>
      <c r="J27" s="216"/>
      <c r="K27" s="216"/>
      <c r="L27" s="216"/>
      <c r="M27" s="216"/>
      <c r="N27" s="216"/>
      <c r="O27" s="216"/>
      <c r="P27" s="216"/>
      <c r="Q27" s="216"/>
      <c r="R27" s="216"/>
      <c r="S27" s="216"/>
      <c r="T27" s="216"/>
      <c r="U27" s="217"/>
    </row>
    <row r="30" spans="2:21" ht="15" x14ac:dyDescent="0.35">
      <c r="B30" s="115" t="s">
        <v>114</v>
      </c>
      <c r="C30" s="115"/>
      <c r="D30" s="115"/>
      <c r="E30" s="115"/>
      <c r="F30" s="115"/>
      <c r="G30" s="115"/>
      <c r="H30" s="115"/>
      <c r="I30" s="115"/>
      <c r="J30" s="115"/>
      <c r="K30" s="115"/>
      <c r="L30" s="115"/>
      <c r="M30" s="115"/>
      <c r="N30" s="115"/>
      <c r="O30" s="115"/>
      <c r="P30" s="115"/>
      <c r="Q30" s="115"/>
      <c r="R30" s="115"/>
      <c r="S30" s="115"/>
      <c r="T30" s="115"/>
      <c r="U30" s="115"/>
    </row>
    <row r="31" spans="2:21" ht="15" x14ac:dyDescent="0.35">
      <c r="B31" s="215" t="s">
        <v>159</v>
      </c>
      <c r="C31" s="216"/>
      <c r="D31" s="216"/>
      <c r="E31" s="216"/>
      <c r="F31" s="216"/>
      <c r="G31" s="216"/>
      <c r="H31" s="216"/>
      <c r="I31" s="216"/>
      <c r="J31" s="216"/>
      <c r="K31" s="216"/>
      <c r="L31" s="216"/>
      <c r="M31" s="216"/>
      <c r="N31" s="216"/>
      <c r="O31" s="216"/>
      <c r="P31" s="216"/>
      <c r="Q31" s="216"/>
      <c r="R31" s="216"/>
      <c r="S31" s="216"/>
      <c r="T31" s="216"/>
      <c r="U31" s="217"/>
    </row>
    <row r="32" spans="2:21" ht="15" x14ac:dyDescent="0.35">
      <c r="B32" s="149" t="s">
        <v>160</v>
      </c>
      <c r="C32" s="150"/>
      <c r="D32" s="150"/>
      <c r="E32" s="150"/>
      <c r="F32" s="150"/>
      <c r="G32" s="150"/>
      <c r="H32" s="150"/>
      <c r="I32" s="150"/>
      <c r="J32" s="150"/>
      <c r="K32" s="150"/>
      <c r="L32" s="150"/>
      <c r="M32" s="150"/>
      <c r="N32" s="150"/>
      <c r="O32" s="150"/>
      <c r="P32" s="150"/>
      <c r="Q32" s="150"/>
      <c r="R32" s="150"/>
      <c r="S32" s="150"/>
      <c r="T32" s="150"/>
      <c r="U32" s="151"/>
    </row>
    <row r="33" spans="2:21" ht="15.75" customHeight="1" x14ac:dyDescent="0.3">
      <c r="B33" s="212" t="s">
        <v>214</v>
      </c>
      <c r="C33" s="213"/>
      <c r="D33" s="213"/>
      <c r="E33" s="213"/>
      <c r="F33" s="213"/>
      <c r="G33" s="213"/>
      <c r="H33" s="213"/>
      <c r="I33" s="213"/>
      <c r="J33" s="213"/>
      <c r="K33" s="213"/>
      <c r="L33" s="213"/>
      <c r="M33" s="213"/>
      <c r="N33" s="213"/>
      <c r="O33" s="213"/>
      <c r="P33" s="213"/>
      <c r="Q33" s="213"/>
      <c r="R33" s="213"/>
      <c r="S33" s="213"/>
      <c r="T33" s="213"/>
      <c r="U33" s="214"/>
    </row>
  </sheetData>
  <mergeCells count="17">
    <mergeCell ref="B21:B22"/>
    <mergeCell ref="B25:B26"/>
    <mergeCell ref="C23:U23"/>
    <mergeCell ref="B13:R13"/>
    <mergeCell ref="B14:R14"/>
    <mergeCell ref="B33:U33"/>
    <mergeCell ref="C27:U27"/>
    <mergeCell ref="B31:U31"/>
    <mergeCell ref="C18:U18"/>
    <mergeCell ref="C19:U19"/>
    <mergeCell ref="C20:U20"/>
    <mergeCell ref="C21:U21"/>
    <mergeCell ref="C22:U22"/>
    <mergeCell ref="C24:U24"/>
    <mergeCell ref="C25:U25"/>
    <mergeCell ref="C26:U26"/>
    <mergeCell ref="B23:B24"/>
  </mergeCells>
  <hyperlinks>
    <hyperlink ref="B14:R14" r:id="rId1" display="Link to document is found here." xr:uid="{41AE17F2-625C-445A-BE21-97209EB689AD}"/>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CE5A25-0143-4EFF-8D17-12D664FE1630}">
  <dimension ref="A3:Y196"/>
  <sheetViews>
    <sheetView showGridLines="0" topLeftCell="E1" workbookViewId="0">
      <selection activeCell="U24" sqref="U24"/>
    </sheetView>
  </sheetViews>
  <sheetFormatPr defaultRowHeight="14.4" x14ac:dyDescent="0.3"/>
  <cols>
    <col min="2" max="2" width="7" style="17" customWidth="1"/>
    <col min="3" max="3" width="20.6640625" style="16" customWidth="1"/>
    <col min="4" max="4" width="12.5546875" style="100" customWidth="1"/>
    <col min="5" max="5" width="10.33203125" style="16" customWidth="1"/>
    <col min="6" max="6" width="13.6640625" style="16" customWidth="1"/>
    <col min="7" max="10" width="12.109375" style="16" customWidth="1"/>
    <col min="11" max="11" width="9.109375" style="16"/>
    <col min="12" max="12" width="11.44140625" style="16" customWidth="1"/>
    <col min="13" max="13" width="13" customWidth="1"/>
    <col min="14" max="14" width="24" customWidth="1"/>
    <col min="15" max="15" width="13.88671875" customWidth="1"/>
    <col min="16" max="16" width="18.6640625" customWidth="1"/>
    <col min="17" max="17" width="16.5546875" customWidth="1"/>
    <col min="18" max="18" width="17.44140625" customWidth="1"/>
    <col min="19" max="19" width="12.33203125" customWidth="1"/>
    <col min="20" max="20" width="10.5546875" bestFit="1" customWidth="1"/>
    <col min="21" max="21" width="12.5546875" bestFit="1" customWidth="1"/>
  </cols>
  <sheetData>
    <row r="3" spans="1:23" ht="27" customHeight="1" x14ac:dyDescent="0.3">
      <c r="A3" s="30"/>
      <c r="B3" s="224" t="s">
        <v>110</v>
      </c>
      <c r="C3" s="224"/>
      <c r="D3" s="224"/>
      <c r="E3" s="224"/>
      <c r="F3" s="224"/>
      <c r="G3" s="224"/>
      <c r="H3" s="224"/>
      <c r="I3" s="224"/>
      <c r="J3" s="224"/>
      <c r="K3" s="224"/>
      <c r="L3" s="224"/>
      <c r="N3" s="225" t="s">
        <v>98</v>
      </c>
      <c r="O3" s="225"/>
      <c r="P3" s="225"/>
      <c r="Q3" s="225"/>
      <c r="R3" s="225"/>
      <c r="S3" s="225"/>
      <c r="T3" s="225"/>
      <c r="U3" s="225"/>
    </row>
    <row r="4" spans="1:23" ht="57.6" x14ac:dyDescent="0.3">
      <c r="B4" s="49" t="s">
        <v>19</v>
      </c>
      <c r="C4" s="10" t="s">
        <v>66</v>
      </c>
      <c r="D4" s="10" t="s">
        <v>97</v>
      </c>
      <c r="E4" s="10" t="s">
        <v>55</v>
      </c>
      <c r="F4" s="10" t="s">
        <v>0</v>
      </c>
      <c r="G4" s="49" t="s">
        <v>1</v>
      </c>
      <c r="H4" s="10" t="s">
        <v>21</v>
      </c>
      <c r="I4" s="10" t="s">
        <v>3</v>
      </c>
      <c r="J4" s="10" t="s">
        <v>4</v>
      </c>
      <c r="K4" s="10" t="s">
        <v>161</v>
      </c>
      <c r="L4" s="10" t="s">
        <v>112</v>
      </c>
      <c r="M4" s="1"/>
      <c r="N4" s="5"/>
      <c r="O4" s="10" t="s">
        <v>55</v>
      </c>
      <c r="P4" s="10" t="s">
        <v>21</v>
      </c>
      <c r="Q4" s="10" t="s">
        <v>3</v>
      </c>
      <c r="R4" s="10" t="s">
        <v>4</v>
      </c>
      <c r="S4" s="10" t="s">
        <v>161</v>
      </c>
      <c r="T4" s="10" t="s">
        <v>162</v>
      </c>
      <c r="U4" s="10" t="s">
        <v>113</v>
      </c>
    </row>
    <row r="5" spans="1:23" x14ac:dyDescent="0.3">
      <c r="B5" s="50">
        <v>2020</v>
      </c>
      <c r="C5" s="51" t="s">
        <v>14</v>
      </c>
      <c r="D5" s="101">
        <v>2</v>
      </c>
      <c r="E5" s="51" t="s">
        <v>95</v>
      </c>
      <c r="F5" s="51" t="s">
        <v>6</v>
      </c>
      <c r="G5" s="51" t="s">
        <v>16</v>
      </c>
      <c r="H5" s="51">
        <v>15</v>
      </c>
      <c r="I5" s="51">
        <f>H5*J5</f>
        <v>375</v>
      </c>
      <c r="J5" s="51">
        <v>25</v>
      </c>
      <c r="K5" s="16">
        <v>84</v>
      </c>
      <c r="L5" s="23">
        <f>I5+K5</f>
        <v>459</v>
      </c>
      <c r="M5" s="2"/>
      <c r="N5" s="6" t="s">
        <v>14</v>
      </c>
      <c r="O5" s="7"/>
      <c r="P5" s="7"/>
      <c r="Q5" s="7"/>
      <c r="R5" s="7"/>
      <c r="S5" s="7"/>
      <c r="T5" s="7"/>
      <c r="U5" s="25"/>
    </row>
    <row r="6" spans="1:23" x14ac:dyDescent="0.3">
      <c r="B6" s="50">
        <v>2020</v>
      </c>
      <c r="C6" s="51" t="s">
        <v>14</v>
      </c>
      <c r="D6" s="101">
        <v>2</v>
      </c>
      <c r="E6" s="51" t="s">
        <v>95</v>
      </c>
      <c r="F6" s="51" t="s">
        <v>7</v>
      </c>
      <c r="G6" s="51" t="s">
        <v>16</v>
      </c>
      <c r="H6" s="51">
        <v>17</v>
      </c>
      <c r="I6" s="51">
        <f t="shared" ref="I6:I69" si="0">H6*J6</f>
        <v>323</v>
      </c>
      <c r="J6" s="51">
        <v>19</v>
      </c>
      <c r="K6" s="16">
        <v>124</v>
      </c>
      <c r="L6" s="23">
        <f t="shared" ref="L6:L69" si="1">I6+K6</f>
        <v>447</v>
      </c>
      <c r="M6" s="2"/>
      <c r="N6" s="4">
        <v>2020</v>
      </c>
      <c r="O6" s="23" t="s">
        <v>95</v>
      </c>
      <c r="P6" s="103">
        <v>554</v>
      </c>
      <c r="Q6" s="23">
        <v>13721.800149692861</v>
      </c>
      <c r="R6" s="8">
        <f>Q6/P6</f>
        <v>24.768592327965454</v>
      </c>
      <c r="S6" s="8">
        <v>3078</v>
      </c>
      <c r="T6" s="24">
        <f>S6/P6</f>
        <v>5.5559566787003609</v>
      </c>
      <c r="U6" s="23">
        <f>R6+T6</f>
        <v>30.324549006665816</v>
      </c>
      <c r="W6" s="2"/>
    </row>
    <row r="7" spans="1:23" x14ac:dyDescent="0.3">
      <c r="B7" s="50">
        <v>2020</v>
      </c>
      <c r="C7" s="51" t="s">
        <v>14</v>
      </c>
      <c r="D7" s="101">
        <v>2</v>
      </c>
      <c r="E7" s="51" t="s">
        <v>95</v>
      </c>
      <c r="F7" s="51" t="s">
        <v>8</v>
      </c>
      <c r="G7" s="51" t="s">
        <v>16</v>
      </c>
      <c r="H7" s="51">
        <v>18</v>
      </c>
      <c r="I7" s="51">
        <f t="shared" si="0"/>
        <v>486</v>
      </c>
      <c r="J7" s="51">
        <v>27</v>
      </c>
      <c r="K7" s="16">
        <v>55</v>
      </c>
      <c r="L7" s="23">
        <f t="shared" si="1"/>
        <v>541</v>
      </c>
      <c r="M7" s="2"/>
      <c r="N7" s="4">
        <v>2021</v>
      </c>
      <c r="O7" s="23" t="s">
        <v>95</v>
      </c>
      <c r="P7" s="103">
        <v>549</v>
      </c>
      <c r="Q7" s="23">
        <v>13188.099767080746</v>
      </c>
      <c r="R7" s="8">
        <f t="shared" ref="R7:R12" si="2">Q7/P7</f>
        <v>24.02203964859881</v>
      </c>
      <c r="S7" s="8">
        <v>3000</v>
      </c>
      <c r="T7" s="24">
        <f>S7/P7</f>
        <v>5.4644808743169397</v>
      </c>
      <c r="U7" s="23">
        <f t="shared" ref="U7:U12" si="3">R7+T7</f>
        <v>29.48652052291575</v>
      </c>
      <c r="W7" s="2"/>
    </row>
    <row r="8" spans="1:23" x14ac:dyDescent="0.3">
      <c r="B8" s="50">
        <v>2020</v>
      </c>
      <c r="C8" s="51" t="s">
        <v>14</v>
      </c>
      <c r="D8" s="101">
        <v>2</v>
      </c>
      <c r="E8" s="51" t="s">
        <v>95</v>
      </c>
      <c r="F8" s="51" t="s">
        <v>9</v>
      </c>
      <c r="G8" s="51" t="s">
        <v>16</v>
      </c>
      <c r="H8" s="51">
        <v>17</v>
      </c>
      <c r="I8" s="51">
        <f t="shared" si="0"/>
        <v>323</v>
      </c>
      <c r="J8" s="51">
        <v>19</v>
      </c>
      <c r="K8" s="16">
        <v>115</v>
      </c>
      <c r="L8" s="23">
        <f t="shared" si="1"/>
        <v>438</v>
      </c>
      <c r="M8" s="2"/>
      <c r="N8" s="4">
        <v>2022</v>
      </c>
      <c r="O8" s="23" t="s">
        <v>95</v>
      </c>
      <c r="P8" s="103">
        <v>561</v>
      </c>
      <c r="Q8" s="23">
        <v>13478.844410877999</v>
      </c>
      <c r="R8" s="8">
        <f t="shared" si="2"/>
        <v>24.026460625450976</v>
      </c>
      <c r="S8" s="8">
        <v>3263</v>
      </c>
      <c r="T8" s="24">
        <f>S8/P8</f>
        <v>5.8163992869875223</v>
      </c>
      <c r="U8" s="23">
        <f t="shared" si="3"/>
        <v>29.842859912438499</v>
      </c>
      <c r="W8" s="2"/>
    </row>
    <row r="9" spans="1:23" x14ac:dyDescent="0.3">
      <c r="B9" s="50">
        <v>2020</v>
      </c>
      <c r="C9" s="51" t="s">
        <v>14</v>
      </c>
      <c r="D9" s="101">
        <v>2</v>
      </c>
      <c r="E9" s="51" t="s">
        <v>95</v>
      </c>
      <c r="F9" s="51" t="s">
        <v>10</v>
      </c>
      <c r="G9" s="51" t="s">
        <v>16</v>
      </c>
      <c r="H9" s="51">
        <v>15</v>
      </c>
      <c r="I9" s="51">
        <f t="shared" si="0"/>
        <v>420</v>
      </c>
      <c r="J9" s="51">
        <v>28</v>
      </c>
      <c r="K9" s="16">
        <v>54</v>
      </c>
      <c r="L9" s="23">
        <f t="shared" si="1"/>
        <v>474</v>
      </c>
      <c r="M9" s="2"/>
      <c r="N9" s="6" t="s">
        <v>15</v>
      </c>
      <c r="O9" s="102"/>
      <c r="P9" s="104"/>
      <c r="Q9" s="102"/>
      <c r="R9" s="9"/>
      <c r="S9" s="9"/>
      <c r="T9" s="25"/>
      <c r="U9" s="25"/>
      <c r="W9" s="2"/>
    </row>
    <row r="10" spans="1:23" x14ac:dyDescent="0.3">
      <c r="B10" s="50">
        <v>2020</v>
      </c>
      <c r="C10" s="51" t="s">
        <v>14</v>
      </c>
      <c r="D10" s="101">
        <v>2</v>
      </c>
      <c r="E10" s="51" t="s">
        <v>95</v>
      </c>
      <c r="F10" s="51" t="s">
        <v>11</v>
      </c>
      <c r="G10" s="51" t="s">
        <v>16</v>
      </c>
      <c r="H10" s="51">
        <v>20</v>
      </c>
      <c r="I10" s="51">
        <f t="shared" si="0"/>
        <v>540</v>
      </c>
      <c r="J10" s="51">
        <v>27</v>
      </c>
      <c r="K10" s="16">
        <v>75</v>
      </c>
      <c r="L10" s="23">
        <f t="shared" si="1"/>
        <v>615</v>
      </c>
      <c r="M10" s="2"/>
      <c r="N10" s="4">
        <v>2020</v>
      </c>
      <c r="O10" s="23" t="s">
        <v>95</v>
      </c>
      <c r="P10" s="103">
        <v>751</v>
      </c>
      <c r="Q10" s="23">
        <v>20442</v>
      </c>
      <c r="R10" s="8">
        <f t="shared" si="2"/>
        <v>27.21970705725699</v>
      </c>
      <c r="S10" s="8">
        <v>3210</v>
      </c>
      <c r="T10" s="24">
        <f>S10/P10</f>
        <v>4.2743009320905463</v>
      </c>
      <c r="U10" s="23">
        <f t="shared" si="3"/>
        <v>31.494007989347537</v>
      </c>
      <c r="W10" s="2"/>
    </row>
    <row r="11" spans="1:23" x14ac:dyDescent="0.3">
      <c r="B11" s="50">
        <v>2020</v>
      </c>
      <c r="C11" s="51" t="s">
        <v>14</v>
      </c>
      <c r="D11" s="101">
        <v>2</v>
      </c>
      <c r="E11" s="51" t="s">
        <v>95</v>
      </c>
      <c r="F11" s="51" t="s">
        <v>12</v>
      </c>
      <c r="G11" s="51" t="s">
        <v>16</v>
      </c>
      <c r="H11" s="51">
        <v>20</v>
      </c>
      <c r="I11" s="51">
        <f t="shared" si="0"/>
        <v>660</v>
      </c>
      <c r="J11" s="51">
        <v>33</v>
      </c>
      <c r="K11" s="16">
        <v>147</v>
      </c>
      <c r="L11" s="23">
        <f t="shared" si="1"/>
        <v>807</v>
      </c>
      <c r="M11" s="2"/>
      <c r="N11" s="4">
        <v>2021</v>
      </c>
      <c r="O11" s="23" t="s">
        <v>95</v>
      </c>
      <c r="P11" s="103">
        <v>718</v>
      </c>
      <c r="Q11" s="23">
        <v>19518</v>
      </c>
      <c r="R11" s="8">
        <f t="shared" si="2"/>
        <v>27.18384401114206</v>
      </c>
      <c r="S11" s="8">
        <v>3446</v>
      </c>
      <c r="T11" s="24">
        <f>S11/P11</f>
        <v>4.7994428969359335</v>
      </c>
      <c r="U11" s="23">
        <f t="shared" si="3"/>
        <v>31.983286908077993</v>
      </c>
      <c r="W11" s="2"/>
    </row>
    <row r="12" spans="1:23" x14ac:dyDescent="0.3">
      <c r="B12" s="50">
        <v>2020</v>
      </c>
      <c r="C12" s="51" t="s">
        <v>14</v>
      </c>
      <c r="D12" s="101">
        <v>2</v>
      </c>
      <c r="E12" s="51" t="s">
        <v>95</v>
      </c>
      <c r="F12" s="51" t="s">
        <v>13</v>
      </c>
      <c r="G12" s="51" t="s">
        <v>16</v>
      </c>
      <c r="H12" s="51">
        <v>19</v>
      </c>
      <c r="I12" s="51">
        <f t="shared" si="0"/>
        <v>475</v>
      </c>
      <c r="J12" s="51">
        <v>25</v>
      </c>
      <c r="K12" s="16">
        <v>141</v>
      </c>
      <c r="L12" s="23">
        <f t="shared" si="1"/>
        <v>616</v>
      </c>
      <c r="M12" s="2"/>
      <c r="N12" s="4">
        <v>2022</v>
      </c>
      <c r="O12" s="23" t="s">
        <v>95</v>
      </c>
      <c r="P12" s="103">
        <v>750</v>
      </c>
      <c r="Q12" s="23">
        <v>19260</v>
      </c>
      <c r="R12" s="8">
        <f t="shared" si="2"/>
        <v>25.68</v>
      </c>
      <c r="S12" s="8">
        <v>2991</v>
      </c>
      <c r="T12" s="24">
        <f>S12/P12</f>
        <v>3.988</v>
      </c>
      <c r="U12" s="23">
        <f t="shared" si="3"/>
        <v>29.667999999999999</v>
      </c>
      <c r="W12" s="2"/>
    </row>
    <row r="13" spans="1:23" x14ac:dyDescent="0.3">
      <c r="B13" s="50">
        <v>2020</v>
      </c>
      <c r="C13" s="51" t="s">
        <v>14</v>
      </c>
      <c r="D13" s="101">
        <v>2</v>
      </c>
      <c r="E13" s="51" t="s">
        <v>95</v>
      </c>
      <c r="F13" s="51" t="s">
        <v>6</v>
      </c>
      <c r="G13" s="51" t="s">
        <v>17</v>
      </c>
      <c r="H13" s="51">
        <v>15</v>
      </c>
      <c r="I13" s="51">
        <f t="shared" si="0"/>
        <v>208.37837837837836</v>
      </c>
      <c r="J13" s="51">
        <v>13.891891891891891</v>
      </c>
      <c r="K13" s="16">
        <v>102</v>
      </c>
      <c r="L13" s="23">
        <f t="shared" si="1"/>
        <v>310.37837837837833</v>
      </c>
      <c r="M13" s="2"/>
    </row>
    <row r="14" spans="1:23" x14ac:dyDescent="0.3">
      <c r="B14" s="50">
        <v>2020</v>
      </c>
      <c r="C14" s="51" t="s">
        <v>14</v>
      </c>
      <c r="D14" s="101">
        <v>2</v>
      </c>
      <c r="E14" s="51" t="s">
        <v>95</v>
      </c>
      <c r="F14" s="51" t="s">
        <v>7</v>
      </c>
      <c r="G14" s="51" t="s">
        <v>17</v>
      </c>
      <c r="H14" s="51">
        <v>18</v>
      </c>
      <c r="I14" s="51">
        <f t="shared" si="0"/>
        <v>253.05882352941177</v>
      </c>
      <c r="J14" s="51">
        <v>14.058823529411764</v>
      </c>
      <c r="K14" s="16">
        <v>113</v>
      </c>
      <c r="L14" s="23">
        <f t="shared" si="1"/>
        <v>366.05882352941177</v>
      </c>
      <c r="M14" s="2"/>
    </row>
    <row r="15" spans="1:23" ht="14.25" customHeight="1" x14ac:dyDescent="0.3">
      <c r="B15" s="50">
        <v>2020</v>
      </c>
      <c r="C15" s="51" t="s">
        <v>14</v>
      </c>
      <c r="D15" s="101">
        <v>2</v>
      </c>
      <c r="E15" s="51" t="s">
        <v>95</v>
      </c>
      <c r="F15" s="51" t="s">
        <v>8</v>
      </c>
      <c r="G15" s="51" t="s">
        <v>17</v>
      </c>
      <c r="H15" s="51">
        <v>15</v>
      </c>
      <c r="I15" s="51">
        <f t="shared" si="0"/>
        <v>188.33333333333334</v>
      </c>
      <c r="J15" s="51">
        <v>12.555555555555555</v>
      </c>
      <c r="K15" s="16">
        <v>117</v>
      </c>
      <c r="L15" s="23">
        <f t="shared" si="1"/>
        <v>305.33333333333337</v>
      </c>
      <c r="M15" s="2"/>
    </row>
    <row r="16" spans="1:23" ht="18" customHeight="1" x14ac:dyDescent="0.3">
      <c r="B16" s="50">
        <v>2020</v>
      </c>
      <c r="C16" s="51" t="s">
        <v>14</v>
      </c>
      <c r="D16" s="101">
        <v>2</v>
      </c>
      <c r="E16" s="51" t="s">
        <v>95</v>
      </c>
      <c r="F16" s="51" t="s">
        <v>9</v>
      </c>
      <c r="G16" s="51" t="s">
        <v>17</v>
      </c>
      <c r="H16" s="51">
        <v>17</v>
      </c>
      <c r="I16" s="51">
        <f t="shared" si="0"/>
        <v>191.45238095238096</v>
      </c>
      <c r="J16" s="51">
        <v>11.261904761904763</v>
      </c>
      <c r="K16" s="16">
        <v>61</v>
      </c>
      <c r="L16" s="23">
        <f t="shared" si="1"/>
        <v>252.45238095238096</v>
      </c>
      <c r="M16" s="2"/>
      <c r="N16" s="225" t="s">
        <v>99</v>
      </c>
      <c r="O16" s="225"/>
      <c r="P16" s="225"/>
      <c r="Q16" s="225"/>
      <c r="R16" s="225"/>
      <c r="S16" s="225"/>
    </row>
    <row r="17" spans="2:25" x14ac:dyDescent="0.3">
      <c r="B17" s="50">
        <v>2020</v>
      </c>
      <c r="C17" s="51" t="s">
        <v>14</v>
      </c>
      <c r="D17" s="101">
        <v>2</v>
      </c>
      <c r="E17" s="51" t="s">
        <v>95</v>
      </c>
      <c r="F17" s="51" t="s">
        <v>10</v>
      </c>
      <c r="G17" s="51" t="s">
        <v>17</v>
      </c>
      <c r="H17" s="51">
        <v>20</v>
      </c>
      <c r="I17" s="51">
        <f t="shared" si="0"/>
        <v>600</v>
      </c>
      <c r="J17" s="51">
        <v>30</v>
      </c>
      <c r="K17" s="16">
        <v>79</v>
      </c>
      <c r="L17" s="23">
        <f t="shared" si="1"/>
        <v>679</v>
      </c>
      <c r="M17" s="2"/>
      <c r="N17" s="225"/>
      <c r="O17" s="225"/>
      <c r="P17" s="225"/>
      <c r="Q17" s="225"/>
      <c r="R17" s="225"/>
      <c r="S17" s="225"/>
      <c r="T17" s="152"/>
      <c r="U17" s="152"/>
      <c r="V17" s="35"/>
      <c r="W17" s="35"/>
      <c r="X17" s="35"/>
      <c r="Y17" s="35"/>
    </row>
    <row r="18" spans="2:25" ht="13.5" customHeight="1" x14ac:dyDescent="0.3">
      <c r="B18" s="50">
        <v>2020</v>
      </c>
      <c r="C18" s="51" t="s">
        <v>14</v>
      </c>
      <c r="D18" s="101">
        <v>2</v>
      </c>
      <c r="E18" s="51" t="s">
        <v>95</v>
      </c>
      <c r="F18" s="51" t="s">
        <v>11</v>
      </c>
      <c r="G18" s="51" t="s">
        <v>17</v>
      </c>
      <c r="H18" s="51">
        <v>18</v>
      </c>
      <c r="I18" s="51">
        <f t="shared" si="0"/>
        <v>612</v>
      </c>
      <c r="J18" s="51">
        <v>34</v>
      </c>
      <c r="K18" s="16">
        <v>51</v>
      </c>
      <c r="L18" s="23">
        <f t="shared" si="1"/>
        <v>663</v>
      </c>
      <c r="M18" s="2"/>
      <c r="N18" s="107"/>
      <c r="O18" s="226" t="s">
        <v>55</v>
      </c>
      <c r="P18" s="228" t="s">
        <v>21</v>
      </c>
      <c r="Q18" s="228" t="s">
        <v>3</v>
      </c>
      <c r="R18" s="228" t="s">
        <v>4</v>
      </c>
      <c r="S18" s="228" t="s">
        <v>22</v>
      </c>
      <c r="T18" s="152"/>
      <c r="U18" s="153"/>
      <c r="V18" s="35"/>
      <c r="W18" s="35"/>
      <c r="X18" s="35"/>
      <c r="Y18" s="35"/>
    </row>
    <row r="19" spans="2:25" ht="14.25" customHeight="1" x14ac:dyDescent="0.3">
      <c r="B19" s="50">
        <v>2020</v>
      </c>
      <c r="C19" s="51" t="s">
        <v>14</v>
      </c>
      <c r="D19" s="101">
        <v>2</v>
      </c>
      <c r="E19" s="51" t="s">
        <v>95</v>
      </c>
      <c r="F19" s="51" t="s">
        <v>12</v>
      </c>
      <c r="G19" s="51" t="s">
        <v>17</v>
      </c>
      <c r="H19" s="51">
        <v>19</v>
      </c>
      <c r="I19" s="51">
        <f t="shared" si="0"/>
        <v>551</v>
      </c>
      <c r="J19" s="51">
        <v>29</v>
      </c>
      <c r="K19" s="16">
        <v>134</v>
      </c>
      <c r="L19" s="23">
        <f t="shared" si="1"/>
        <v>685</v>
      </c>
      <c r="M19" s="2"/>
      <c r="N19" s="49"/>
      <c r="O19" s="227" t="s">
        <v>55</v>
      </c>
      <c r="P19" s="229"/>
      <c r="Q19" s="229"/>
      <c r="R19" s="229"/>
      <c r="S19" s="229"/>
      <c r="T19" s="152"/>
      <c r="U19" s="153"/>
      <c r="V19" s="35"/>
      <c r="W19" s="35"/>
      <c r="X19" s="35"/>
      <c r="Y19" s="35"/>
    </row>
    <row r="20" spans="2:25" x14ac:dyDescent="0.3">
      <c r="B20" s="50">
        <v>2020</v>
      </c>
      <c r="C20" s="51" t="s">
        <v>14</v>
      </c>
      <c r="D20" s="101">
        <v>2</v>
      </c>
      <c r="E20" s="51" t="s">
        <v>95</v>
      </c>
      <c r="F20" s="51" t="s">
        <v>13</v>
      </c>
      <c r="G20" s="51" t="s">
        <v>17</v>
      </c>
      <c r="H20" s="51">
        <v>18</v>
      </c>
      <c r="I20" s="51">
        <f t="shared" si="0"/>
        <v>450</v>
      </c>
      <c r="J20" s="51">
        <v>25</v>
      </c>
      <c r="K20" s="16">
        <v>87</v>
      </c>
      <c r="L20" s="23">
        <f t="shared" si="1"/>
        <v>537</v>
      </c>
      <c r="M20" s="2"/>
      <c r="N20" s="6" t="s">
        <v>23</v>
      </c>
      <c r="O20" s="7"/>
      <c r="P20" s="7"/>
      <c r="Q20" s="7"/>
      <c r="R20" s="7"/>
      <c r="S20" s="7"/>
      <c r="T20" s="35"/>
      <c r="U20" s="35"/>
      <c r="V20" s="35"/>
      <c r="W20" s="35"/>
      <c r="X20" s="35"/>
      <c r="Y20" s="35"/>
    </row>
    <row r="21" spans="2:25" x14ac:dyDescent="0.3">
      <c r="B21" s="52">
        <v>2020</v>
      </c>
      <c r="C21" s="53" t="s">
        <v>14</v>
      </c>
      <c r="D21" s="101">
        <v>6</v>
      </c>
      <c r="E21" s="51" t="s">
        <v>95</v>
      </c>
      <c r="F21" s="51" t="s">
        <v>6</v>
      </c>
      <c r="G21" s="51" t="s">
        <v>16</v>
      </c>
      <c r="H21" s="51">
        <v>15</v>
      </c>
      <c r="I21" s="51">
        <f t="shared" si="0"/>
        <v>360</v>
      </c>
      <c r="J21" s="51">
        <v>24</v>
      </c>
      <c r="K21" s="16">
        <v>100</v>
      </c>
      <c r="L21" s="23">
        <f t="shared" si="1"/>
        <v>460</v>
      </c>
      <c r="M21" s="2"/>
      <c r="N21" s="4">
        <v>2020</v>
      </c>
      <c r="O21" s="8" t="s">
        <v>95</v>
      </c>
      <c r="P21" s="8">
        <v>332.4</v>
      </c>
      <c r="Q21" s="8">
        <v>8644.7340943065028</v>
      </c>
      <c r="R21" s="11">
        <v>26.007021944363728</v>
      </c>
      <c r="S21" s="11">
        <v>3</v>
      </c>
      <c r="T21" s="153"/>
      <c r="U21" s="153"/>
      <c r="V21" s="35"/>
      <c r="W21" s="35"/>
      <c r="X21" s="35"/>
      <c r="Y21" s="35"/>
    </row>
    <row r="22" spans="2:25" x14ac:dyDescent="0.3">
      <c r="B22" s="52">
        <v>2020</v>
      </c>
      <c r="C22" s="53" t="s">
        <v>14</v>
      </c>
      <c r="D22" s="101">
        <v>6</v>
      </c>
      <c r="E22" s="51" t="s">
        <v>95</v>
      </c>
      <c r="F22" s="51" t="s">
        <v>7</v>
      </c>
      <c r="G22" s="51" t="s">
        <v>16</v>
      </c>
      <c r="H22" s="51">
        <v>19</v>
      </c>
      <c r="I22" s="51">
        <f t="shared" si="0"/>
        <v>304</v>
      </c>
      <c r="J22" s="51">
        <v>16</v>
      </c>
      <c r="K22" s="16">
        <v>102</v>
      </c>
      <c r="L22" s="23">
        <f t="shared" si="1"/>
        <v>406</v>
      </c>
      <c r="M22" s="2"/>
      <c r="N22" s="4">
        <v>2021</v>
      </c>
      <c r="O22" s="8" t="s">
        <v>95</v>
      </c>
      <c r="P22" s="8">
        <v>356.85</v>
      </c>
      <c r="Q22" s="8">
        <v>8967.9078416149077</v>
      </c>
      <c r="R22" s="11">
        <v>25.130749170841831</v>
      </c>
      <c r="S22" s="11">
        <v>5</v>
      </c>
      <c r="T22" s="153"/>
      <c r="U22" s="153"/>
      <c r="V22" s="35"/>
      <c r="W22" s="35"/>
      <c r="X22" s="35"/>
      <c r="Y22" s="35"/>
    </row>
    <row r="23" spans="2:25" x14ac:dyDescent="0.3">
      <c r="B23" s="52">
        <v>2020</v>
      </c>
      <c r="C23" s="53" t="s">
        <v>14</v>
      </c>
      <c r="D23" s="101">
        <v>6</v>
      </c>
      <c r="E23" s="51" t="s">
        <v>95</v>
      </c>
      <c r="F23" s="51" t="s">
        <v>8</v>
      </c>
      <c r="G23" s="51" t="s">
        <v>16</v>
      </c>
      <c r="H23" s="51">
        <v>16</v>
      </c>
      <c r="I23" s="51">
        <f t="shared" si="0"/>
        <v>528</v>
      </c>
      <c r="J23" s="51">
        <v>33</v>
      </c>
      <c r="K23" s="16">
        <v>76</v>
      </c>
      <c r="L23" s="23">
        <f t="shared" si="1"/>
        <v>604</v>
      </c>
      <c r="M23" s="2"/>
      <c r="N23" s="4">
        <v>2022</v>
      </c>
      <c r="O23" s="8" t="s">
        <v>95</v>
      </c>
      <c r="P23" s="8">
        <v>330.99</v>
      </c>
      <c r="Q23" s="8">
        <v>8356.8835347443583</v>
      </c>
      <c r="R23" s="11">
        <v>25.248145064033228</v>
      </c>
      <c r="S23" s="11">
        <v>2</v>
      </c>
      <c r="T23" s="153"/>
      <c r="U23" s="153"/>
      <c r="V23" s="35"/>
      <c r="W23" s="35"/>
      <c r="X23" s="35"/>
      <c r="Y23" s="35"/>
    </row>
    <row r="24" spans="2:25" x14ac:dyDescent="0.3">
      <c r="B24" s="52">
        <v>2020</v>
      </c>
      <c r="C24" s="53" t="s">
        <v>14</v>
      </c>
      <c r="D24" s="101">
        <v>6</v>
      </c>
      <c r="E24" s="51" t="s">
        <v>95</v>
      </c>
      <c r="F24" s="51" t="s">
        <v>9</v>
      </c>
      <c r="G24" s="51" t="s">
        <v>16</v>
      </c>
      <c r="H24" s="51">
        <v>17</v>
      </c>
      <c r="I24" s="51">
        <f t="shared" si="0"/>
        <v>255</v>
      </c>
      <c r="J24" s="51">
        <v>15</v>
      </c>
      <c r="K24" s="16">
        <v>106</v>
      </c>
      <c r="L24" s="23">
        <f t="shared" si="1"/>
        <v>361</v>
      </c>
      <c r="M24" s="2"/>
      <c r="N24" s="6" t="s">
        <v>24</v>
      </c>
      <c r="O24" s="7"/>
      <c r="P24" s="7"/>
      <c r="Q24" s="7"/>
      <c r="R24" s="7"/>
      <c r="S24" s="7"/>
      <c r="T24" s="35"/>
      <c r="U24" s="35"/>
      <c r="V24" s="35"/>
      <c r="W24" s="35"/>
      <c r="X24" s="35"/>
      <c r="Y24" s="35"/>
    </row>
    <row r="25" spans="2:25" x14ac:dyDescent="0.3">
      <c r="B25" s="52">
        <v>2020</v>
      </c>
      <c r="C25" s="53" t="s">
        <v>14</v>
      </c>
      <c r="D25" s="101">
        <v>6</v>
      </c>
      <c r="E25" s="51" t="s">
        <v>95</v>
      </c>
      <c r="F25" s="51" t="s">
        <v>10</v>
      </c>
      <c r="G25" s="51" t="s">
        <v>16</v>
      </c>
      <c r="H25" s="51">
        <v>20</v>
      </c>
      <c r="I25" s="51">
        <f t="shared" si="0"/>
        <v>500</v>
      </c>
      <c r="J25" s="51">
        <v>25</v>
      </c>
      <c r="K25" s="16">
        <v>126</v>
      </c>
      <c r="L25" s="23">
        <f t="shared" si="1"/>
        <v>626</v>
      </c>
      <c r="M25" s="2"/>
      <c r="N25" s="4">
        <v>2020</v>
      </c>
      <c r="O25" s="8" t="s">
        <v>95</v>
      </c>
      <c r="P25" s="8">
        <v>221.60000000000002</v>
      </c>
      <c r="Q25" s="8">
        <v>5077.0660553863581</v>
      </c>
      <c r="R25" s="11">
        <v>22.91094790336804</v>
      </c>
      <c r="S25" s="11">
        <v>5</v>
      </c>
      <c r="T25" s="152"/>
      <c r="U25" s="152"/>
      <c r="V25" s="35"/>
      <c r="W25" s="35"/>
      <c r="X25" s="35"/>
      <c r="Y25" s="35"/>
    </row>
    <row r="26" spans="2:25" x14ac:dyDescent="0.3">
      <c r="B26" s="52">
        <v>2020</v>
      </c>
      <c r="C26" s="53" t="s">
        <v>14</v>
      </c>
      <c r="D26" s="101">
        <v>6</v>
      </c>
      <c r="E26" s="51" t="s">
        <v>95</v>
      </c>
      <c r="F26" s="51" t="s">
        <v>11</v>
      </c>
      <c r="G26" s="51" t="s">
        <v>16</v>
      </c>
      <c r="H26" s="51">
        <v>15</v>
      </c>
      <c r="I26" s="51">
        <f t="shared" si="0"/>
        <v>405</v>
      </c>
      <c r="J26" s="51">
        <v>27</v>
      </c>
      <c r="K26" s="16">
        <v>127</v>
      </c>
      <c r="L26" s="23">
        <f t="shared" si="1"/>
        <v>532</v>
      </c>
      <c r="M26" s="2"/>
      <c r="N26" s="4">
        <v>2021</v>
      </c>
      <c r="O26" s="8" t="s">
        <v>95</v>
      </c>
      <c r="P26" s="8">
        <v>192.14999999999998</v>
      </c>
      <c r="Q26" s="8">
        <v>4220.1919254658378</v>
      </c>
      <c r="R26" s="11">
        <v>21.96300767871891</v>
      </c>
      <c r="S26" s="11">
        <v>3</v>
      </c>
      <c r="T26" s="152"/>
      <c r="U26" s="152"/>
      <c r="V26" s="35"/>
      <c r="W26" s="35"/>
      <c r="X26" s="35"/>
      <c r="Y26" s="35"/>
    </row>
    <row r="27" spans="2:25" x14ac:dyDescent="0.3">
      <c r="B27" s="52">
        <v>2020</v>
      </c>
      <c r="C27" s="53" t="s">
        <v>14</v>
      </c>
      <c r="D27" s="101">
        <v>6</v>
      </c>
      <c r="E27" s="51" t="s">
        <v>95</v>
      </c>
      <c r="F27" s="51" t="s">
        <v>12</v>
      </c>
      <c r="G27" s="51" t="s">
        <v>16</v>
      </c>
      <c r="H27" s="51">
        <v>17</v>
      </c>
      <c r="I27" s="51">
        <f t="shared" si="0"/>
        <v>425</v>
      </c>
      <c r="J27" s="51">
        <v>25</v>
      </c>
      <c r="K27" s="16">
        <v>99</v>
      </c>
      <c r="L27" s="23">
        <f t="shared" si="1"/>
        <v>524</v>
      </c>
      <c r="M27" s="2"/>
      <c r="N27" s="4">
        <v>2022</v>
      </c>
      <c r="O27" s="8" t="s">
        <v>95</v>
      </c>
      <c r="P27" s="8">
        <v>230.01000000000002</v>
      </c>
      <c r="Q27" s="8">
        <v>5121.9608761336394</v>
      </c>
      <c r="R27" s="11">
        <v>22.268426921149686</v>
      </c>
      <c r="S27" s="11">
        <v>4</v>
      </c>
      <c r="T27" s="152"/>
      <c r="U27" s="152"/>
      <c r="V27" s="35"/>
      <c r="W27" s="35"/>
      <c r="X27" s="35"/>
      <c r="Y27" s="35"/>
    </row>
    <row r="28" spans="2:25" x14ac:dyDescent="0.3">
      <c r="B28" s="52">
        <v>2020</v>
      </c>
      <c r="C28" s="53" t="s">
        <v>14</v>
      </c>
      <c r="D28" s="101">
        <v>6</v>
      </c>
      <c r="E28" s="51" t="s">
        <v>95</v>
      </c>
      <c r="F28" s="51" t="s">
        <v>13</v>
      </c>
      <c r="G28" s="51" t="s">
        <v>16</v>
      </c>
      <c r="H28" s="51">
        <v>17</v>
      </c>
      <c r="I28" s="51">
        <f t="shared" si="0"/>
        <v>476</v>
      </c>
      <c r="J28" s="51">
        <v>28</v>
      </c>
      <c r="K28" s="16">
        <v>54</v>
      </c>
      <c r="L28" s="23">
        <f t="shared" si="1"/>
        <v>530</v>
      </c>
      <c r="M28" s="2"/>
      <c r="N28" s="6" t="s">
        <v>25</v>
      </c>
      <c r="O28" s="7"/>
      <c r="P28" s="7"/>
      <c r="Q28" s="7"/>
      <c r="R28" s="7"/>
      <c r="S28" s="7"/>
      <c r="T28" s="35"/>
      <c r="U28" s="35"/>
      <c r="V28" s="35"/>
      <c r="W28" s="35"/>
      <c r="X28" s="35"/>
      <c r="Y28" s="35"/>
    </row>
    <row r="29" spans="2:25" x14ac:dyDescent="0.3">
      <c r="B29" s="52">
        <v>2020</v>
      </c>
      <c r="C29" s="53" t="s">
        <v>14</v>
      </c>
      <c r="D29" s="101">
        <v>6</v>
      </c>
      <c r="E29" s="51" t="s">
        <v>95</v>
      </c>
      <c r="F29" s="51" t="s">
        <v>6</v>
      </c>
      <c r="G29" s="51" t="s">
        <v>17</v>
      </c>
      <c r="H29" s="51">
        <v>17</v>
      </c>
      <c r="I29" s="51">
        <f t="shared" si="0"/>
        <v>531.57692307692309</v>
      </c>
      <c r="J29" s="51">
        <v>31.26923076923077</v>
      </c>
      <c r="K29" s="16">
        <v>141</v>
      </c>
      <c r="L29" s="23">
        <f t="shared" si="1"/>
        <v>672.57692307692309</v>
      </c>
      <c r="M29" s="2"/>
      <c r="N29" s="4">
        <v>2020</v>
      </c>
      <c r="O29" s="8" t="s">
        <v>95</v>
      </c>
      <c r="P29" s="8">
        <v>413.05</v>
      </c>
      <c r="Q29" s="8">
        <v>10425.42</v>
      </c>
      <c r="R29" s="11">
        <v>25.240091998547392</v>
      </c>
      <c r="S29" s="11">
        <v>2</v>
      </c>
      <c r="T29" s="153"/>
      <c r="U29" s="153"/>
      <c r="V29" s="35"/>
      <c r="W29" s="35"/>
      <c r="X29" s="35"/>
      <c r="Y29" s="35"/>
    </row>
    <row r="30" spans="2:25" x14ac:dyDescent="0.3">
      <c r="B30" s="52">
        <v>2020</v>
      </c>
      <c r="C30" s="53" t="s">
        <v>14</v>
      </c>
      <c r="D30" s="101">
        <v>6</v>
      </c>
      <c r="E30" s="51" t="s">
        <v>95</v>
      </c>
      <c r="F30" s="51" t="s">
        <v>7</v>
      </c>
      <c r="G30" s="51" t="s">
        <v>17</v>
      </c>
      <c r="H30" s="51">
        <v>20</v>
      </c>
      <c r="I30" s="51">
        <f t="shared" si="0"/>
        <v>535.48387096774195</v>
      </c>
      <c r="J30" s="51">
        <v>26.774193548387096</v>
      </c>
      <c r="K30" s="16">
        <v>51</v>
      </c>
      <c r="L30" s="23">
        <f t="shared" si="1"/>
        <v>586.48387096774195</v>
      </c>
      <c r="M30" s="2"/>
      <c r="N30" s="4">
        <v>2021</v>
      </c>
      <c r="O30" s="8" t="s">
        <v>95</v>
      </c>
      <c r="P30" s="8">
        <v>380.54</v>
      </c>
      <c r="Q30" s="8">
        <v>9759</v>
      </c>
      <c r="R30" s="11">
        <v>25.645135859567979</v>
      </c>
      <c r="S30" s="11">
        <v>2</v>
      </c>
      <c r="T30" s="153"/>
      <c r="U30" s="153"/>
      <c r="V30" s="35"/>
      <c r="W30" s="35"/>
      <c r="X30" s="35"/>
      <c r="Y30" s="35"/>
    </row>
    <row r="31" spans="2:25" x14ac:dyDescent="0.3">
      <c r="B31" s="52">
        <v>2020</v>
      </c>
      <c r="C31" s="53" t="s">
        <v>14</v>
      </c>
      <c r="D31" s="101">
        <v>6</v>
      </c>
      <c r="E31" s="51" t="s">
        <v>95</v>
      </c>
      <c r="F31" s="51" t="s">
        <v>8</v>
      </c>
      <c r="G31" s="51" t="s">
        <v>17</v>
      </c>
      <c r="H31" s="51">
        <v>15</v>
      </c>
      <c r="I31" s="51">
        <f t="shared" si="0"/>
        <v>377.58620689655174</v>
      </c>
      <c r="J31" s="51">
        <v>25.172413793103448</v>
      </c>
      <c r="K31" s="16">
        <v>111</v>
      </c>
      <c r="L31" s="23">
        <f t="shared" si="1"/>
        <v>488.58620689655174</v>
      </c>
      <c r="M31" s="2"/>
      <c r="N31" s="4">
        <v>2022</v>
      </c>
      <c r="O31" s="8" t="s">
        <v>95</v>
      </c>
      <c r="P31" s="8">
        <v>390</v>
      </c>
      <c r="Q31" s="8">
        <v>9052.2000000000007</v>
      </c>
      <c r="R31" s="11">
        <v>23.210769230769234</v>
      </c>
      <c r="S31" s="11">
        <v>2</v>
      </c>
      <c r="T31" s="153"/>
      <c r="U31" s="153"/>
      <c r="V31" s="35"/>
      <c r="W31" s="35"/>
      <c r="X31" s="35"/>
      <c r="Y31" s="35"/>
    </row>
    <row r="32" spans="2:25" x14ac:dyDescent="0.3">
      <c r="B32" s="52">
        <v>2020</v>
      </c>
      <c r="C32" s="53" t="s">
        <v>14</v>
      </c>
      <c r="D32" s="101">
        <v>6</v>
      </c>
      <c r="E32" s="51" t="s">
        <v>95</v>
      </c>
      <c r="F32" s="51" t="s">
        <v>9</v>
      </c>
      <c r="G32" s="51" t="s">
        <v>17</v>
      </c>
      <c r="H32" s="51">
        <v>15</v>
      </c>
      <c r="I32" s="51">
        <f t="shared" si="0"/>
        <v>155.93023255813955</v>
      </c>
      <c r="J32" s="51">
        <v>10.395348837209303</v>
      </c>
      <c r="K32" s="16">
        <v>67</v>
      </c>
      <c r="L32" s="23">
        <f t="shared" si="1"/>
        <v>222.93023255813955</v>
      </c>
      <c r="M32" s="2"/>
      <c r="N32" s="6" t="s">
        <v>26</v>
      </c>
      <c r="O32" s="7"/>
      <c r="P32" s="7"/>
      <c r="Q32" s="7"/>
      <c r="R32" s="7"/>
      <c r="S32" s="7"/>
      <c r="T32" s="35"/>
      <c r="U32" s="35"/>
      <c r="V32" s="35"/>
      <c r="W32" s="35"/>
      <c r="X32" s="35"/>
      <c r="Y32" s="35"/>
    </row>
    <row r="33" spans="2:25" x14ac:dyDescent="0.3">
      <c r="B33" s="52">
        <v>2020</v>
      </c>
      <c r="C33" s="53" t="s">
        <v>14</v>
      </c>
      <c r="D33" s="101">
        <v>6</v>
      </c>
      <c r="E33" s="51" t="s">
        <v>95</v>
      </c>
      <c r="F33" s="51" t="s">
        <v>10</v>
      </c>
      <c r="G33" s="51" t="s">
        <v>17</v>
      </c>
      <c r="H33" s="51">
        <v>17</v>
      </c>
      <c r="I33" s="51">
        <f t="shared" si="0"/>
        <v>561</v>
      </c>
      <c r="J33" s="51">
        <v>33</v>
      </c>
      <c r="K33" s="16">
        <v>144</v>
      </c>
      <c r="L33" s="23">
        <f t="shared" si="1"/>
        <v>705</v>
      </c>
      <c r="M33" s="2"/>
      <c r="N33" s="4">
        <v>2020</v>
      </c>
      <c r="O33" s="8" t="s">
        <v>95</v>
      </c>
      <c r="P33" s="8">
        <v>337.95</v>
      </c>
      <c r="Q33" s="8">
        <v>10016.58</v>
      </c>
      <c r="R33" s="11">
        <v>29.639236573457612</v>
      </c>
      <c r="S33" s="11">
        <v>2</v>
      </c>
      <c r="T33" s="35"/>
      <c r="U33" s="35"/>
      <c r="V33" s="35"/>
      <c r="W33" s="35"/>
      <c r="X33" s="35"/>
      <c r="Y33" s="35"/>
    </row>
    <row r="34" spans="2:25" x14ac:dyDescent="0.3">
      <c r="B34" s="52">
        <v>2020</v>
      </c>
      <c r="C34" s="53" t="s">
        <v>14</v>
      </c>
      <c r="D34" s="101">
        <v>6</v>
      </c>
      <c r="E34" s="51" t="s">
        <v>95</v>
      </c>
      <c r="F34" s="51" t="s">
        <v>11</v>
      </c>
      <c r="G34" s="51" t="s">
        <v>17</v>
      </c>
      <c r="H34" s="51">
        <v>17</v>
      </c>
      <c r="I34" s="51">
        <f t="shared" si="0"/>
        <v>510</v>
      </c>
      <c r="J34" s="51">
        <v>30</v>
      </c>
      <c r="K34" s="16">
        <v>102</v>
      </c>
      <c r="L34" s="23">
        <f t="shared" si="1"/>
        <v>612</v>
      </c>
      <c r="M34" s="2"/>
      <c r="N34" s="4">
        <v>2021</v>
      </c>
      <c r="O34" s="8" t="s">
        <v>95</v>
      </c>
      <c r="P34" s="8">
        <v>337.46</v>
      </c>
      <c r="Q34" s="8">
        <v>9759</v>
      </c>
      <c r="R34" s="11">
        <v>28.918982990576662</v>
      </c>
      <c r="S34" s="11">
        <v>2</v>
      </c>
      <c r="T34" s="35"/>
      <c r="U34" s="35"/>
      <c r="V34" s="35"/>
      <c r="W34" s="35"/>
      <c r="X34" s="35"/>
      <c r="Y34" s="35"/>
    </row>
    <row r="35" spans="2:25" x14ac:dyDescent="0.3">
      <c r="B35" s="52">
        <v>2020</v>
      </c>
      <c r="C35" s="53" t="s">
        <v>14</v>
      </c>
      <c r="D35" s="101">
        <v>6</v>
      </c>
      <c r="E35" s="51" t="s">
        <v>95</v>
      </c>
      <c r="F35" s="51" t="s">
        <v>12</v>
      </c>
      <c r="G35" s="51" t="s">
        <v>17</v>
      </c>
      <c r="H35" s="51">
        <v>19</v>
      </c>
      <c r="I35" s="51">
        <f t="shared" si="0"/>
        <v>665</v>
      </c>
      <c r="J35" s="51">
        <v>35</v>
      </c>
      <c r="K35" s="16">
        <v>81</v>
      </c>
      <c r="L35" s="23">
        <f t="shared" si="1"/>
        <v>746</v>
      </c>
      <c r="M35" s="2"/>
      <c r="N35" s="4">
        <v>2022</v>
      </c>
      <c r="O35" s="8" t="s">
        <v>95</v>
      </c>
      <c r="P35" s="8">
        <v>360</v>
      </c>
      <c r="Q35" s="8">
        <v>10207.800000000001</v>
      </c>
      <c r="R35" s="11">
        <v>28.355000000000004</v>
      </c>
      <c r="S35" s="11">
        <v>5</v>
      </c>
      <c r="T35" s="35"/>
      <c r="U35" s="35"/>
      <c r="V35" s="35"/>
      <c r="W35" s="35"/>
      <c r="X35" s="35"/>
      <c r="Y35" s="35"/>
    </row>
    <row r="36" spans="2:25" x14ac:dyDescent="0.3">
      <c r="B36" s="52">
        <v>2020</v>
      </c>
      <c r="C36" s="53" t="s">
        <v>14</v>
      </c>
      <c r="D36" s="101">
        <v>6</v>
      </c>
      <c r="E36" s="51" t="s">
        <v>95</v>
      </c>
      <c r="F36" s="51" t="s">
        <v>13</v>
      </c>
      <c r="G36" s="51" t="s">
        <v>17</v>
      </c>
      <c r="H36" s="51">
        <v>17</v>
      </c>
      <c r="I36" s="51">
        <f t="shared" si="0"/>
        <v>476</v>
      </c>
      <c r="J36" s="51">
        <v>28</v>
      </c>
      <c r="K36" s="16">
        <v>52</v>
      </c>
      <c r="L36" s="23">
        <f t="shared" si="1"/>
        <v>528</v>
      </c>
      <c r="M36" s="2"/>
      <c r="N36" s="3"/>
      <c r="T36" s="35"/>
      <c r="U36" s="35"/>
      <c r="V36" s="35"/>
      <c r="W36" s="35"/>
      <c r="X36" s="35"/>
      <c r="Y36" s="35"/>
    </row>
    <row r="37" spans="2:25" x14ac:dyDescent="0.3">
      <c r="B37" s="50">
        <v>2020</v>
      </c>
      <c r="C37" s="51" t="s">
        <v>15</v>
      </c>
      <c r="D37" s="101">
        <v>2</v>
      </c>
      <c r="E37" s="51" t="s">
        <v>95</v>
      </c>
      <c r="F37" s="51" t="s">
        <v>6</v>
      </c>
      <c r="G37" s="51" t="s">
        <v>16</v>
      </c>
      <c r="H37" s="51">
        <v>18</v>
      </c>
      <c r="I37" s="51">
        <f t="shared" si="0"/>
        <v>432</v>
      </c>
      <c r="J37" s="51">
        <v>24</v>
      </c>
      <c r="K37" s="16">
        <v>135</v>
      </c>
      <c r="L37" s="23">
        <f t="shared" si="1"/>
        <v>567</v>
      </c>
      <c r="M37" s="2"/>
      <c r="N37" s="3"/>
    </row>
    <row r="38" spans="2:25" x14ac:dyDescent="0.3">
      <c r="B38" s="50">
        <v>2020</v>
      </c>
      <c r="C38" s="51" t="s">
        <v>15</v>
      </c>
      <c r="D38" s="101">
        <v>2</v>
      </c>
      <c r="E38" s="51" t="s">
        <v>95</v>
      </c>
      <c r="F38" s="51" t="s">
        <v>7</v>
      </c>
      <c r="G38" s="51" t="s">
        <v>16</v>
      </c>
      <c r="H38" s="51">
        <v>18</v>
      </c>
      <c r="I38" s="51">
        <f t="shared" si="0"/>
        <v>342</v>
      </c>
      <c r="J38" s="51">
        <v>19</v>
      </c>
      <c r="K38" s="16">
        <v>85</v>
      </c>
      <c r="L38" s="23">
        <f t="shared" si="1"/>
        <v>427</v>
      </c>
      <c r="M38" s="2"/>
      <c r="N38" s="3"/>
    </row>
    <row r="39" spans="2:25" x14ac:dyDescent="0.3">
      <c r="B39" s="50">
        <v>2020</v>
      </c>
      <c r="C39" s="51" t="s">
        <v>15</v>
      </c>
      <c r="D39" s="101">
        <v>2</v>
      </c>
      <c r="E39" s="51" t="s">
        <v>95</v>
      </c>
      <c r="F39" s="51" t="s">
        <v>8</v>
      </c>
      <c r="G39" s="51" t="s">
        <v>16</v>
      </c>
      <c r="H39" s="51">
        <v>26</v>
      </c>
      <c r="I39" s="51">
        <f t="shared" si="0"/>
        <v>702</v>
      </c>
      <c r="J39" s="51">
        <v>27</v>
      </c>
      <c r="K39" s="16">
        <v>121</v>
      </c>
      <c r="L39" s="23">
        <f t="shared" si="1"/>
        <v>823</v>
      </c>
      <c r="M39" s="2"/>
      <c r="N39" s="3"/>
    </row>
    <row r="40" spans="2:25" x14ac:dyDescent="0.3">
      <c r="B40" s="50">
        <v>2020</v>
      </c>
      <c r="C40" s="51" t="s">
        <v>15</v>
      </c>
      <c r="D40" s="101">
        <v>2</v>
      </c>
      <c r="E40" s="51" t="s">
        <v>95</v>
      </c>
      <c r="F40" s="51" t="s">
        <v>9</v>
      </c>
      <c r="G40" s="51" t="s">
        <v>16</v>
      </c>
      <c r="H40" s="51">
        <v>19</v>
      </c>
      <c r="I40" s="51">
        <f t="shared" si="0"/>
        <v>475</v>
      </c>
      <c r="J40" s="51">
        <v>25</v>
      </c>
      <c r="K40" s="16">
        <v>96</v>
      </c>
      <c r="L40" s="23">
        <f t="shared" si="1"/>
        <v>571</v>
      </c>
      <c r="M40" s="2"/>
      <c r="N40" s="3"/>
      <c r="P40" s="2"/>
      <c r="Q40" s="2"/>
      <c r="R40" s="2"/>
    </row>
    <row r="41" spans="2:25" x14ac:dyDescent="0.3">
      <c r="B41" s="50">
        <v>2020</v>
      </c>
      <c r="C41" s="51" t="s">
        <v>15</v>
      </c>
      <c r="D41" s="101">
        <v>2</v>
      </c>
      <c r="E41" s="51" t="s">
        <v>95</v>
      </c>
      <c r="F41" s="51" t="s">
        <v>10</v>
      </c>
      <c r="G41" s="51" t="s">
        <v>16</v>
      </c>
      <c r="H41" s="51">
        <v>25</v>
      </c>
      <c r="I41" s="51">
        <f t="shared" si="0"/>
        <v>825</v>
      </c>
      <c r="J41" s="51">
        <v>33</v>
      </c>
      <c r="K41" s="16">
        <v>149</v>
      </c>
      <c r="L41" s="23">
        <f t="shared" si="1"/>
        <v>974</v>
      </c>
      <c r="M41" s="2"/>
      <c r="N41" s="3"/>
      <c r="P41" s="2"/>
      <c r="Q41" s="2"/>
      <c r="R41" s="2"/>
    </row>
    <row r="42" spans="2:25" x14ac:dyDescent="0.3">
      <c r="B42" s="50">
        <v>2020</v>
      </c>
      <c r="C42" s="51" t="s">
        <v>15</v>
      </c>
      <c r="D42" s="101">
        <v>2</v>
      </c>
      <c r="E42" s="51" t="s">
        <v>95</v>
      </c>
      <c r="F42" s="51" t="s">
        <v>11</v>
      </c>
      <c r="G42" s="51" t="s">
        <v>16</v>
      </c>
      <c r="H42" s="51">
        <v>28</v>
      </c>
      <c r="I42" s="51">
        <f t="shared" si="0"/>
        <v>700</v>
      </c>
      <c r="J42" s="51">
        <v>25</v>
      </c>
      <c r="K42" s="16">
        <v>105</v>
      </c>
      <c r="L42" s="23">
        <f t="shared" si="1"/>
        <v>805</v>
      </c>
      <c r="M42" s="2"/>
      <c r="N42" s="3"/>
      <c r="P42" s="2"/>
      <c r="Q42" s="2"/>
      <c r="R42" s="2"/>
    </row>
    <row r="43" spans="2:25" x14ac:dyDescent="0.3">
      <c r="B43" s="50">
        <v>2020</v>
      </c>
      <c r="C43" s="51" t="s">
        <v>15</v>
      </c>
      <c r="D43" s="101">
        <v>2</v>
      </c>
      <c r="E43" s="51" t="s">
        <v>95</v>
      </c>
      <c r="F43" s="51" t="s">
        <v>12</v>
      </c>
      <c r="G43" s="51" t="s">
        <v>16</v>
      </c>
      <c r="H43" s="51">
        <v>29</v>
      </c>
      <c r="I43" s="51">
        <f t="shared" si="0"/>
        <v>957</v>
      </c>
      <c r="J43" s="51">
        <v>33</v>
      </c>
      <c r="K43" s="16">
        <v>146</v>
      </c>
      <c r="L43" s="23">
        <f t="shared" si="1"/>
        <v>1103</v>
      </c>
      <c r="M43" s="2"/>
      <c r="N43" s="3"/>
      <c r="P43" s="2"/>
      <c r="Q43" s="2"/>
      <c r="R43" s="2"/>
    </row>
    <row r="44" spans="2:25" x14ac:dyDescent="0.3">
      <c r="B44" s="50">
        <v>2020</v>
      </c>
      <c r="C44" s="51" t="s">
        <v>15</v>
      </c>
      <c r="D44" s="101">
        <v>2</v>
      </c>
      <c r="E44" s="51" t="s">
        <v>95</v>
      </c>
      <c r="F44" s="51" t="s">
        <v>13</v>
      </c>
      <c r="G44" s="51" t="s">
        <v>16</v>
      </c>
      <c r="H44" s="51">
        <v>29</v>
      </c>
      <c r="I44" s="51">
        <f t="shared" si="0"/>
        <v>783</v>
      </c>
      <c r="J44" s="51">
        <v>27</v>
      </c>
      <c r="K44" s="16">
        <v>133</v>
      </c>
      <c r="L44" s="23">
        <f t="shared" si="1"/>
        <v>916</v>
      </c>
      <c r="M44" s="2"/>
      <c r="N44" s="3"/>
      <c r="P44" s="2"/>
      <c r="Q44" s="2"/>
      <c r="R44" s="2"/>
    </row>
    <row r="45" spans="2:25" x14ac:dyDescent="0.3">
      <c r="B45" s="50">
        <v>2020</v>
      </c>
      <c r="C45" s="51" t="s">
        <v>15</v>
      </c>
      <c r="D45" s="101">
        <v>2</v>
      </c>
      <c r="E45" s="51" t="s">
        <v>95</v>
      </c>
      <c r="F45" s="51" t="s">
        <v>6</v>
      </c>
      <c r="G45" s="51" t="s">
        <v>17</v>
      </c>
      <c r="H45" s="51">
        <v>20</v>
      </c>
      <c r="I45" s="51">
        <f t="shared" si="0"/>
        <v>480</v>
      </c>
      <c r="J45" s="51">
        <v>24</v>
      </c>
      <c r="K45" s="16">
        <v>76</v>
      </c>
      <c r="L45" s="23">
        <f t="shared" si="1"/>
        <v>556</v>
      </c>
      <c r="M45" s="2"/>
      <c r="N45" s="3"/>
      <c r="P45" s="2"/>
      <c r="Q45" s="2"/>
      <c r="R45" s="2"/>
    </row>
    <row r="46" spans="2:25" x14ac:dyDescent="0.3">
      <c r="B46" s="50">
        <v>2020</v>
      </c>
      <c r="C46" s="51" t="s">
        <v>15</v>
      </c>
      <c r="D46" s="101">
        <v>2</v>
      </c>
      <c r="E46" s="51" t="s">
        <v>95</v>
      </c>
      <c r="F46" s="51" t="s">
        <v>7</v>
      </c>
      <c r="G46" s="51" t="s">
        <v>17</v>
      </c>
      <c r="H46" s="51">
        <v>20</v>
      </c>
      <c r="I46" s="51">
        <f t="shared" si="0"/>
        <v>300</v>
      </c>
      <c r="J46" s="51">
        <v>15</v>
      </c>
      <c r="K46" s="16">
        <v>125</v>
      </c>
      <c r="L46" s="23">
        <f t="shared" si="1"/>
        <v>425</v>
      </c>
      <c r="M46" s="2"/>
      <c r="N46" s="3"/>
      <c r="P46" s="2"/>
      <c r="Q46" s="2"/>
      <c r="R46" s="2"/>
    </row>
    <row r="47" spans="2:25" x14ac:dyDescent="0.3">
      <c r="B47" s="50">
        <v>2020</v>
      </c>
      <c r="C47" s="51" t="s">
        <v>15</v>
      </c>
      <c r="D47" s="101">
        <v>2</v>
      </c>
      <c r="E47" s="51" t="s">
        <v>95</v>
      </c>
      <c r="F47" s="51" t="s">
        <v>8</v>
      </c>
      <c r="G47" s="51" t="s">
        <v>17</v>
      </c>
      <c r="H47" s="51">
        <v>16</v>
      </c>
      <c r="I47" s="51">
        <f t="shared" si="0"/>
        <v>400</v>
      </c>
      <c r="J47" s="51">
        <v>25</v>
      </c>
      <c r="K47" s="16">
        <v>64</v>
      </c>
      <c r="L47" s="23">
        <f t="shared" si="1"/>
        <v>464</v>
      </c>
      <c r="M47" s="2"/>
      <c r="N47" s="3"/>
      <c r="P47" s="2"/>
      <c r="Q47" s="2"/>
    </row>
    <row r="48" spans="2:25" x14ac:dyDescent="0.3">
      <c r="B48" s="50">
        <v>2020</v>
      </c>
      <c r="C48" s="51" t="s">
        <v>15</v>
      </c>
      <c r="D48" s="101">
        <v>2</v>
      </c>
      <c r="E48" s="51" t="s">
        <v>95</v>
      </c>
      <c r="F48" s="51" t="s">
        <v>9</v>
      </c>
      <c r="G48" s="51" t="s">
        <v>17</v>
      </c>
      <c r="H48" s="51">
        <v>20</v>
      </c>
      <c r="I48" s="51">
        <f t="shared" si="0"/>
        <v>460</v>
      </c>
      <c r="J48" s="51">
        <v>23</v>
      </c>
      <c r="K48" s="16">
        <v>54</v>
      </c>
      <c r="L48" s="23">
        <f t="shared" si="1"/>
        <v>514</v>
      </c>
      <c r="M48" s="2"/>
      <c r="N48" s="3"/>
      <c r="P48" s="2"/>
    </row>
    <row r="49" spans="2:14" x14ac:dyDescent="0.3">
      <c r="B49" s="50">
        <v>2020</v>
      </c>
      <c r="C49" s="51" t="s">
        <v>15</v>
      </c>
      <c r="D49" s="101">
        <v>2</v>
      </c>
      <c r="E49" s="51" t="s">
        <v>95</v>
      </c>
      <c r="F49" s="51" t="s">
        <v>10</v>
      </c>
      <c r="G49" s="51" t="s">
        <v>17</v>
      </c>
      <c r="H49" s="51">
        <v>28</v>
      </c>
      <c r="I49" s="51">
        <f t="shared" si="0"/>
        <v>924</v>
      </c>
      <c r="J49" s="51">
        <v>33</v>
      </c>
      <c r="K49" s="16">
        <v>132</v>
      </c>
      <c r="L49" s="23">
        <f t="shared" si="1"/>
        <v>1056</v>
      </c>
      <c r="M49" s="2"/>
      <c r="N49" s="3"/>
    </row>
    <row r="50" spans="2:14" x14ac:dyDescent="0.3">
      <c r="B50" s="50">
        <v>2020</v>
      </c>
      <c r="C50" s="51" t="s">
        <v>15</v>
      </c>
      <c r="D50" s="101">
        <v>2</v>
      </c>
      <c r="E50" s="51" t="s">
        <v>95</v>
      </c>
      <c r="F50" s="51" t="s">
        <v>11</v>
      </c>
      <c r="G50" s="51" t="s">
        <v>17</v>
      </c>
      <c r="H50" s="51">
        <v>29</v>
      </c>
      <c r="I50" s="51">
        <f t="shared" si="0"/>
        <v>1015</v>
      </c>
      <c r="J50" s="51">
        <v>35</v>
      </c>
      <c r="K50" s="16">
        <v>85</v>
      </c>
      <c r="L50" s="23">
        <f t="shared" si="1"/>
        <v>1100</v>
      </c>
      <c r="M50" s="2"/>
      <c r="N50" s="3"/>
    </row>
    <row r="51" spans="2:14" x14ac:dyDescent="0.3">
      <c r="B51" s="50">
        <v>2020</v>
      </c>
      <c r="C51" s="51" t="s">
        <v>15</v>
      </c>
      <c r="D51" s="101">
        <v>2</v>
      </c>
      <c r="E51" s="51" t="s">
        <v>95</v>
      </c>
      <c r="F51" s="51" t="s">
        <v>12</v>
      </c>
      <c r="G51" s="51" t="s">
        <v>17</v>
      </c>
      <c r="H51" s="51">
        <v>28</v>
      </c>
      <c r="I51" s="51">
        <f t="shared" si="0"/>
        <v>840</v>
      </c>
      <c r="J51" s="51">
        <v>30</v>
      </c>
      <c r="K51" s="16">
        <v>52</v>
      </c>
      <c r="L51" s="23">
        <f t="shared" si="1"/>
        <v>892</v>
      </c>
      <c r="M51" s="2"/>
      <c r="N51" s="3"/>
    </row>
    <row r="52" spans="2:14" x14ac:dyDescent="0.3">
      <c r="B52" s="50">
        <v>2020</v>
      </c>
      <c r="C52" s="51" t="s">
        <v>15</v>
      </c>
      <c r="D52" s="101">
        <v>2</v>
      </c>
      <c r="E52" s="51" t="s">
        <v>95</v>
      </c>
      <c r="F52" s="51" t="s">
        <v>13</v>
      </c>
      <c r="G52" s="51" t="s">
        <v>17</v>
      </c>
      <c r="H52" s="51">
        <v>30</v>
      </c>
      <c r="I52" s="51">
        <f t="shared" si="0"/>
        <v>1020</v>
      </c>
      <c r="J52" s="51">
        <v>34</v>
      </c>
      <c r="K52" s="16">
        <v>67</v>
      </c>
      <c r="L52" s="23">
        <f t="shared" si="1"/>
        <v>1087</v>
      </c>
      <c r="M52" s="2"/>
      <c r="N52" s="3"/>
    </row>
    <row r="53" spans="2:14" x14ac:dyDescent="0.3">
      <c r="B53" s="50">
        <v>2020</v>
      </c>
      <c r="C53" s="51" t="s">
        <v>15</v>
      </c>
      <c r="D53" s="101">
        <v>6</v>
      </c>
      <c r="E53" s="51" t="s">
        <v>95</v>
      </c>
      <c r="F53" s="51" t="s">
        <v>6</v>
      </c>
      <c r="G53" s="51" t="s">
        <v>16</v>
      </c>
      <c r="H53" s="51">
        <v>16</v>
      </c>
      <c r="I53" s="51">
        <f t="shared" si="0"/>
        <v>272</v>
      </c>
      <c r="J53" s="51">
        <v>17</v>
      </c>
      <c r="K53" s="16">
        <v>146</v>
      </c>
      <c r="L53" s="23">
        <f t="shared" si="1"/>
        <v>418</v>
      </c>
      <c r="M53" s="2"/>
      <c r="N53" s="3"/>
    </row>
    <row r="54" spans="2:14" x14ac:dyDescent="0.3">
      <c r="B54" s="50">
        <v>2020</v>
      </c>
      <c r="C54" s="51" t="s">
        <v>15</v>
      </c>
      <c r="D54" s="101">
        <v>6</v>
      </c>
      <c r="E54" s="51" t="s">
        <v>95</v>
      </c>
      <c r="F54" s="51" t="s">
        <v>7</v>
      </c>
      <c r="G54" s="51" t="s">
        <v>16</v>
      </c>
      <c r="H54" s="51">
        <v>18</v>
      </c>
      <c r="I54" s="51">
        <f t="shared" si="0"/>
        <v>324</v>
      </c>
      <c r="J54" s="51">
        <v>18</v>
      </c>
      <c r="K54" s="16">
        <v>148</v>
      </c>
      <c r="L54" s="23">
        <f t="shared" si="1"/>
        <v>472</v>
      </c>
      <c r="M54" s="2"/>
      <c r="N54" s="3"/>
    </row>
    <row r="55" spans="2:14" x14ac:dyDescent="0.3">
      <c r="B55" s="50">
        <v>2020</v>
      </c>
      <c r="C55" s="51" t="s">
        <v>15</v>
      </c>
      <c r="D55" s="101">
        <v>6</v>
      </c>
      <c r="E55" s="51" t="s">
        <v>95</v>
      </c>
      <c r="F55" s="51" t="s">
        <v>8</v>
      </c>
      <c r="G55" s="51" t="s">
        <v>16</v>
      </c>
      <c r="H55" s="51">
        <v>26</v>
      </c>
      <c r="I55" s="51">
        <f t="shared" si="0"/>
        <v>702</v>
      </c>
      <c r="J55" s="51">
        <v>27</v>
      </c>
      <c r="K55" s="16">
        <v>88</v>
      </c>
      <c r="L55" s="23">
        <f t="shared" si="1"/>
        <v>790</v>
      </c>
      <c r="M55" s="2"/>
      <c r="N55" s="3"/>
    </row>
    <row r="56" spans="2:14" x14ac:dyDescent="0.3">
      <c r="B56" s="50">
        <v>2020</v>
      </c>
      <c r="C56" s="51" t="s">
        <v>15</v>
      </c>
      <c r="D56" s="101">
        <v>6</v>
      </c>
      <c r="E56" s="51" t="s">
        <v>95</v>
      </c>
      <c r="F56" s="51" t="s">
        <v>9</v>
      </c>
      <c r="G56" s="51" t="s">
        <v>16</v>
      </c>
      <c r="H56" s="51">
        <v>15</v>
      </c>
      <c r="I56" s="51">
        <f t="shared" si="0"/>
        <v>330</v>
      </c>
      <c r="J56" s="51">
        <v>22</v>
      </c>
      <c r="K56" s="16">
        <v>111</v>
      </c>
      <c r="L56" s="23">
        <f t="shared" si="1"/>
        <v>441</v>
      </c>
      <c r="M56" s="2"/>
      <c r="N56" s="3"/>
    </row>
    <row r="57" spans="2:14" x14ac:dyDescent="0.3">
      <c r="B57" s="50">
        <v>2020</v>
      </c>
      <c r="C57" s="51" t="s">
        <v>15</v>
      </c>
      <c r="D57" s="101">
        <v>6</v>
      </c>
      <c r="E57" s="51" t="s">
        <v>95</v>
      </c>
      <c r="F57" s="51" t="s">
        <v>10</v>
      </c>
      <c r="G57" s="51" t="s">
        <v>16</v>
      </c>
      <c r="H57" s="51">
        <v>25</v>
      </c>
      <c r="I57" s="51">
        <f t="shared" si="0"/>
        <v>675</v>
      </c>
      <c r="J57" s="51">
        <v>27</v>
      </c>
      <c r="K57" s="16">
        <v>102</v>
      </c>
      <c r="L57" s="23">
        <f t="shared" si="1"/>
        <v>777</v>
      </c>
      <c r="M57" s="2"/>
      <c r="N57" s="3"/>
    </row>
    <row r="58" spans="2:14" x14ac:dyDescent="0.3">
      <c r="B58" s="50">
        <v>2020</v>
      </c>
      <c r="C58" s="51" t="s">
        <v>15</v>
      </c>
      <c r="D58" s="101">
        <v>6</v>
      </c>
      <c r="E58" s="51" t="s">
        <v>95</v>
      </c>
      <c r="F58" s="51" t="s">
        <v>11</v>
      </c>
      <c r="G58" s="51" t="s">
        <v>16</v>
      </c>
      <c r="H58" s="51">
        <v>30</v>
      </c>
      <c r="I58" s="51">
        <f t="shared" si="0"/>
        <v>870</v>
      </c>
      <c r="J58" s="51">
        <v>29</v>
      </c>
      <c r="K58" s="16">
        <v>74</v>
      </c>
      <c r="L58" s="23">
        <f t="shared" si="1"/>
        <v>944</v>
      </c>
      <c r="M58" s="2"/>
      <c r="N58" s="3"/>
    </row>
    <row r="59" spans="2:14" x14ac:dyDescent="0.3">
      <c r="B59" s="50">
        <v>2020</v>
      </c>
      <c r="C59" s="51" t="s">
        <v>15</v>
      </c>
      <c r="D59" s="101">
        <v>6</v>
      </c>
      <c r="E59" s="51" t="s">
        <v>95</v>
      </c>
      <c r="F59" s="51" t="s">
        <v>12</v>
      </c>
      <c r="G59" s="51" t="s">
        <v>16</v>
      </c>
      <c r="H59" s="51">
        <v>28</v>
      </c>
      <c r="I59" s="51">
        <f t="shared" si="0"/>
        <v>812</v>
      </c>
      <c r="J59" s="51">
        <v>29</v>
      </c>
      <c r="K59" s="16">
        <v>92</v>
      </c>
      <c r="L59" s="23">
        <f t="shared" si="1"/>
        <v>904</v>
      </c>
      <c r="M59" s="2"/>
      <c r="N59" s="3"/>
    </row>
    <row r="60" spans="2:14" x14ac:dyDescent="0.3">
      <c r="B60" s="50">
        <v>2020</v>
      </c>
      <c r="C60" s="51" t="s">
        <v>15</v>
      </c>
      <c r="D60" s="101">
        <v>6</v>
      </c>
      <c r="E60" s="51" t="s">
        <v>95</v>
      </c>
      <c r="F60" s="51" t="s">
        <v>13</v>
      </c>
      <c r="G60" s="51" t="s">
        <v>16</v>
      </c>
      <c r="H60" s="51">
        <v>26</v>
      </c>
      <c r="I60" s="51">
        <f t="shared" si="0"/>
        <v>676</v>
      </c>
      <c r="J60" s="51">
        <v>26</v>
      </c>
      <c r="K60" s="16">
        <v>62</v>
      </c>
      <c r="L60" s="23">
        <f t="shared" si="1"/>
        <v>738</v>
      </c>
      <c r="M60" s="2"/>
      <c r="N60" s="3"/>
    </row>
    <row r="61" spans="2:14" x14ac:dyDescent="0.3">
      <c r="B61" s="50">
        <v>2020</v>
      </c>
      <c r="C61" s="51" t="s">
        <v>15</v>
      </c>
      <c r="D61" s="101">
        <v>6</v>
      </c>
      <c r="E61" s="51" t="s">
        <v>95</v>
      </c>
      <c r="F61" s="51" t="s">
        <v>6</v>
      </c>
      <c r="G61" s="51" t="s">
        <v>17</v>
      </c>
      <c r="H61" s="51">
        <v>19</v>
      </c>
      <c r="I61" s="51">
        <f t="shared" si="0"/>
        <v>475</v>
      </c>
      <c r="J61" s="51">
        <v>25</v>
      </c>
      <c r="K61" s="16">
        <v>115</v>
      </c>
      <c r="L61" s="23">
        <f t="shared" si="1"/>
        <v>590</v>
      </c>
      <c r="M61" s="2"/>
      <c r="N61" s="3"/>
    </row>
    <row r="62" spans="2:14" x14ac:dyDescent="0.3">
      <c r="B62" s="50">
        <v>2020</v>
      </c>
      <c r="C62" s="51" t="s">
        <v>15</v>
      </c>
      <c r="D62" s="101">
        <v>6</v>
      </c>
      <c r="E62" s="51" t="s">
        <v>95</v>
      </c>
      <c r="F62" s="51" t="s">
        <v>7</v>
      </c>
      <c r="G62" s="51" t="s">
        <v>17</v>
      </c>
      <c r="H62" s="51">
        <v>17</v>
      </c>
      <c r="I62" s="51">
        <f t="shared" si="0"/>
        <v>425</v>
      </c>
      <c r="J62" s="51">
        <v>25</v>
      </c>
      <c r="K62" s="16">
        <v>119</v>
      </c>
      <c r="L62" s="23">
        <f t="shared" si="1"/>
        <v>544</v>
      </c>
      <c r="M62" s="2"/>
      <c r="N62" s="3"/>
    </row>
    <row r="63" spans="2:14" x14ac:dyDescent="0.3">
      <c r="B63" s="50">
        <v>2020</v>
      </c>
      <c r="C63" s="51" t="s">
        <v>15</v>
      </c>
      <c r="D63" s="101">
        <v>6</v>
      </c>
      <c r="E63" s="51" t="s">
        <v>95</v>
      </c>
      <c r="F63" s="51" t="s">
        <v>8</v>
      </c>
      <c r="G63" s="51" t="s">
        <v>17</v>
      </c>
      <c r="H63" s="51">
        <v>19</v>
      </c>
      <c r="I63" s="51">
        <f t="shared" si="0"/>
        <v>399</v>
      </c>
      <c r="J63" s="51">
        <v>21</v>
      </c>
      <c r="K63" s="16">
        <v>94</v>
      </c>
      <c r="L63" s="23">
        <f t="shared" si="1"/>
        <v>493</v>
      </c>
      <c r="M63" s="2"/>
      <c r="N63" s="3"/>
    </row>
    <row r="64" spans="2:14" x14ac:dyDescent="0.3">
      <c r="B64" s="50">
        <v>2020</v>
      </c>
      <c r="C64" s="51" t="s">
        <v>15</v>
      </c>
      <c r="D64" s="101">
        <v>6</v>
      </c>
      <c r="E64" s="51" t="s">
        <v>95</v>
      </c>
      <c r="F64" s="51" t="s">
        <v>9</v>
      </c>
      <c r="G64" s="51" t="s">
        <v>17</v>
      </c>
      <c r="H64" s="51">
        <v>15</v>
      </c>
      <c r="I64" s="51">
        <f t="shared" si="0"/>
        <v>315</v>
      </c>
      <c r="J64" s="51">
        <v>21</v>
      </c>
      <c r="K64" s="16">
        <v>92</v>
      </c>
      <c r="L64" s="23">
        <f t="shared" si="1"/>
        <v>407</v>
      </c>
      <c r="M64" s="2"/>
      <c r="N64" s="3"/>
    </row>
    <row r="65" spans="2:14" x14ac:dyDescent="0.3">
      <c r="B65" s="50">
        <v>2020</v>
      </c>
      <c r="C65" s="51" t="s">
        <v>15</v>
      </c>
      <c r="D65" s="101">
        <v>6</v>
      </c>
      <c r="E65" s="51" t="s">
        <v>95</v>
      </c>
      <c r="F65" s="51" t="s">
        <v>10</v>
      </c>
      <c r="G65" s="51" t="s">
        <v>17</v>
      </c>
      <c r="H65" s="51">
        <v>26</v>
      </c>
      <c r="I65" s="51">
        <f t="shared" si="0"/>
        <v>754</v>
      </c>
      <c r="J65" s="51">
        <v>29</v>
      </c>
      <c r="K65" s="16">
        <v>126</v>
      </c>
      <c r="L65" s="23">
        <f t="shared" si="1"/>
        <v>880</v>
      </c>
      <c r="M65" s="2"/>
      <c r="N65" s="3"/>
    </row>
    <row r="66" spans="2:14" x14ac:dyDescent="0.3">
      <c r="B66" s="50">
        <v>2020</v>
      </c>
      <c r="C66" s="51" t="s">
        <v>15</v>
      </c>
      <c r="D66" s="101">
        <v>6</v>
      </c>
      <c r="E66" s="51" t="s">
        <v>95</v>
      </c>
      <c r="F66" s="51" t="s">
        <v>11</v>
      </c>
      <c r="G66" s="51" t="s">
        <v>17</v>
      </c>
      <c r="H66" s="51">
        <v>28</v>
      </c>
      <c r="I66" s="51">
        <f t="shared" si="0"/>
        <v>868</v>
      </c>
      <c r="J66" s="51">
        <v>31</v>
      </c>
      <c r="K66" s="16">
        <v>51</v>
      </c>
      <c r="L66" s="23">
        <f t="shared" si="1"/>
        <v>919</v>
      </c>
      <c r="M66" s="2"/>
      <c r="N66" s="3"/>
    </row>
    <row r="67" spans="2:14" x14ac:dyDescent="0.3">
      <c r="B67" s="50">
        <v>2020</v>
      </c>
      <c r="C67" s="51" t="s">
        <v>15</v>
      </c>
      <c r="D67" s="101">
        <v>6</v>
      </c>
      <c r="E67" s="51" t="s">
        <v>95</v>
      </c>
      <c r="F67" s="51" t="s">
        <v>12</v>
      </c>
      <c r="G67" s="51" t="s">
        <v>17</v>
      </c>
      <c r="H67" s="51">
        <v>30</v>
      </c>
      <c r="I67" s="51">
        <f t="shared" si="0"/>
        <v>1050</v>
      </c>
      <c r="J67" s="51">
        <v>35</v>
      </c>
      <c r="K67" s="16">
        <v>91</v>
      </c>
      <c r="L67" s="23">
        <f t="shared" si="1"/>
        <v>1141</v>
      </c>
      <c r="M67" s="2"/>
      <c r="N67" s="3"/>
    </row>
    <row r="68" spans="2:14" x14ac:dyDescent="0.3">
      <c r="B68" s="50">
        <v>2020</v>
      </c>
      <c r="C68" s="51" t="s">
        <v>15</v>
      </c>
      <c r="D68" s="101">
        <v>6</v>
      </c>
      <c r="E68" s="51" t="s">
        <v>95</v>
      </c>
      <c r="F68" s="51" t="s">
        <v>13</v>
      </c>
      <c r="G68" s="51" t="s">
        <v>17</v>
      </c>
      <c r="H68" s="51">
        <v>30</v>
      </c>
      <c r="I68" s="51">
        <f t="shared" si="0"/>
        <v>840</v>
      </c>
      <c r="J68" s="51">
        <v>28</v>
      </c>
      <c r="K68" s="16">
        <v>74</v>
      </c>
      <c r="L68" s="23">
        <f t="shared" si="1"/>
        <v>914</v>
      </c>
      <c r="M68" s="2"/>
      <c r="N68" s="3"/>
    </row>
    <row r="69" spans="2:14" x14ac:dyDescent="0.3">
      <c r="B69" s="50">
        <v>2021</v>
      </c>
      <c r="C69" s="51" t="s">
        <v>14</v>
      </c>
      <c r="D69" s="101">
        <v>2</v>
      </c>
      <c r="E69" s="51" t="s">
        <v>95</v>
      </c>
      <c r="F69" s="51" t="s">
        <v>6</v>
      </c>
      <c r="G69" s="51" t="s">
        <v>16</v>
      </c>
      <c r="H69" s="51">
        <v>17</v>
      </c>
      <c r="I69" s="51">
        <f t="shared" si="0"/>
        <v>255</v>
      </c>
      <c r="J69" s="51">
        <v>15</v>
      </c>
      <c r="K69" s="16">
        <v>77</v>
      </c>
      <c r="L69" s="23">
        <f t="shared" si="1"/>
        <v>332</v>
      </c>
      <c r="M69" s="2"/>
    </row>
    <row r="70" spans="2:14" x14ac:dyDescent="0.3">
      <c r="B70" s="50">
        <v>2021</v>
      </c>
      <c r="C70" s="51" t="s">
        <v>14</v>
      </c>
      <c r="D70" s="101">
        <v>2</v>
      </c>
      <c r="E70" s="51" t="s">
        <v>95</v>
      </c>
      <c r="F70" s="51" t="s">
        <v>7</v>
      </c>
      <c r="G70" s="51" t="s">
        <v>16</v>
      </c>
      <c r="H70" s="51">
        <v>18</v>
      </c>
      <c r="I70" s="51">
        <f t="shared" ref="I70:I133" si="4">H70*J70</f>
        <v>270</v>
      </c>
      <c r="J70" s="51">
        <v>15</v>
      </c>
      <c r="K70" s="16">
        <v>92</v>
      </c>
      <c r="L70" s="23">
        <f t="shared" ref="L70:L133" si="5">I70+K70</f>
        <v>362</v>
      </c>
      <c r="M70" s="2"/>
    </row>
    <row r="71" spans="2:14" x14ac:dyDescent="0.3">
      <c r="B71" s="50">
        <v>2021</v>
      </c>
      <c r="C71" s="51" t="s">
        <v>14</v>
      </c>
      <c r="D71" s="101">
        <v>2</v>
      </c>
      <c r="E71" s="51" t="s">
        <v>95</v>
      </c>
      <c r="F71" s="51" t="s">
        <v>8</v>
      </c>
      <c r="G71" s="51" t="s">
        <v>16</v>
      </c>
      <c r="H71" s="51">
        <v>20</v>
      </c>
      <c r="I71" s="51">
        <f t="shared" si="4"/>
        <v>520</v>
      </c>
      <c r="J71" s="51">
        <v>26</v>
      </c>
      <c r="K71" s="16">
        <v>62</v>
      </c>
      <c r="L71" s="23">
        <f t="shared" si="5"/>
        <v>582</v>
      </c>
      <c r="M71" s="2"/>
    </row>
    <row r="72" spans="2:14" x14ac:dyDescent="0.3">
      <c r="B72" s="50">
        <v>2021</v>
      </c>
      <c r="C72" s="51" t="s">
        <v>14</v>
      </c>
      <c r="D72" s="101">
        <v>2</v>
      </c>
      <c r="E72" s="51" t="s">
        <v>95</v>
      </c>
      <c r="F72" s="51" t="s">
        <v>9</v>
      </c>
      <c r="G72" s="51" t="s">
        <v>16</v>
      </c>
      <c r="H72" s="51">
        <v>17</v>
      </c>
      <c r="I72" s="51">
        <f t="shared" si="4"/>
        <v>357</v>
      </c>
      <c r="J72" s="51">
        <v>21</v>
      </c>
      <c r="K72" s="16">
        <v>100</v>
      </c>
      <c r="L72" s="23">
        <f t="shared" si="5"/>
        <v>457</v>
      </c>
      <c r="M72" s="2"/>
    </row>
    <row r="73" spans="2:14" x14ac:dyDescent="0.3">
      <c r="B73" s="50">
        <v>2021</v>
      </c>
      <c r="C73" s="51" t="s">
        <v>14</v>
      </c>
      <c r="D73" s="101">
        <v>2</v>
      </c>
      <c r="E73" s="51" t="s">
        <v>95</v>
      </c>
      <c r="F73" s="51" t="s">
        <v>10</v>
      </c>
      <c r="G73" s="51" t="s">
        <v>16</v>
      </c>
      <c r="H73" s="51">
        <v>15</v>
      </c>
      <c r="I73" s="51">
        <f t="shared" si="4"/>
        <v>480</v>
      </c>
      <c r="J73" s="51">
        <v>32</v>
      </c>
      <c r="K73" s="16">
        <v>80</v>
      </c>
      <c r="L73" s="23">
        <f t="shared" si="5"/>
        <v>560</v>
      </c>
      <c r="M73" s="2"/>
    </row>
    <row r="74" spans="2:14" x14ac:dyDescent="0.3">
      <c r="B74" s="50">
        <v>2021</v>
      </c>
      <c r="C74" s="51" t="s">
        <v>14</v>
      </c>
      <c r="D74" s="101">
        <v>2</v>
      </c>
      <c r="E74" s="51" t="s">
        <v>95</v>
      </c>
      <c r="F74" s="51" t="s">
        <v>11</v>
      </c>
      <c r="G74" s="51" t="s">
        <v>16</v>
      </c>
      <c r="H74" s="51">
        <v>17</v>
      </c>
      <c r="I74" s="51">
        <f t="shared" si="4"/>
        <v>578</v>
      </c>
      <c r="J74" s="51">
        <v>34</v>
      </c>
      <c r="K74" s="16">
        <v>99</v>
      </c>
      <c r="L74" s="23">
        <f t="shared" si="5"/>
        <v>677</v>
      </c>
      <c r="M74" s="2"/>
    </row>
    <row r="75" spans="2:14" x14ac:dyDescent="0.3">
      <c r="B75" s="50">
        <v>2021</v>
      </c>
      <c r="C75" s="51" t="s">
        <v>14</v>
      </c>
      <c r="D75" s="101">
        <v>2</v>
      </c>
      <c r="E75" s="51" t="s">
        <v>95</v>
      </c>
      <c r="F75" s="51" t="s">
        <v>12</v>
      </c>
      <c r="G75" s="51" t="s">
        <v>16</v>
      </c>
      <c r="H75" s="51">
        <v>18</v>
      </c>
      <c r="I75" s="51">
        <f t="shared" si="4"/>
        <v>450</v>
      </c>
      <c r="J75" s="51">
        <v>25</v>
      </c>
      <c r="K75" s="16">
        <v>112</v>
      </c>
      <c r="L75" s="23">
        <f t="shared" si="5"/>
        <v>562</v>
      </c>
      <c r="M75" s="2"/>
    </row>
    <row r="76" spans="2:14" x14ac:dyDescent="0.3">
      <c r="B76" s="50">
        <v>2021</v>
      </c>
      <c r="C76" s="51" t="s">
        <v>14</v>
      </c>
      <c r="D76" s="101">
        <v>2</v>
      </c>
      <c r="E76" s="51" t="s">
        <v>95</v>
      </c>
      <c r="F76" s="51" t="s">
        <v>13</v>
      </c>
      <c r="G76" s="51" t="s">
        <v>16</v>
      </c>
      <c r="H76" s="51">
        <v>19</v>
      </c>
      <c r="I76" s="51">
        <f t="shared" si="4"/>
        <v>475</v>
      </c>
      <c r="J76" s="51">
        <v>25</v>
      </c>
      <c r="K76" s="16">
        <v>120</v>
      </c>
      <c r="L76" s="23">
        <f t="shared" si="5"/>
        <v>595</v>
      </c>
      <c r="M76" s="2"/>
    </row>
    <row r="77" spans="2:14" x14ac:dyDescent="0.3">
      <c r="B77" s="50">
        <v>2021</v>
      </c>
      <c r="C77" s="51" t="s">
        <v>14</v>
      </c>
      <c r="D77" s="101">
        <v>2</v>
      </c>
      <c r="E77" s="51" t="s">
        <v>95</v>
      </c>
      <c r="F77" s="51" t="s">
        <v>6</v>
      </c>
      <c r="G77" s="51" t="s">
        <v>17</v>
      </c>
      <c r="H77" s="51">
        <v>16</v>
      </c>
      <c r="I77" s="51">
        <f t="shared" si="4"/>
        <v>311.61904761904759</v>
      </c>
      <c r="J77" s="51">
        <v>19.476190476190474</v>
      </c>
      <c r="K77" s="16">
        <v>92</v>
      </c>
      <c r="L77" s="23">
        <f t="shared" si="5"/>
        <v>403.61904761904759</v>
      </c>
      <c r="M77" s="2"/>
    </row>
    <row r="78" spans="2:14" x14ac:dyDescent="0.3">
      <c r="B78" s="50">
        <v>2021</v>
      </c>
      <c r="C78" s="51" t="s">
        <v>14</v>
      </c>
      <c r="D78" s="101">
        <v>2</v>
      </c>
      <c r="E78" s="51" t="s">
        <v>95</v>
      </c>
      <c r="F78" s="51" t="s">
        <v>7</v>
      </c>
      <c r="G78" s="51" t="s">
        <v>17</v>
      </c>
      <c r="H78" s="51">
        <v>19</v>
      </c>
      <c r="I78" s="51">
        <f t="shared" si="4"/>
        <v>158.60869565217391</v>
      </c>
      <c r="J78" s="51">
        <v>8.3478260869565215</v>
      </c>
      <c r="K78" s="16">
        <v>71</v>
      </c>
      <c r="L78" s="23">
        <f t="shared" si="5"/>
        <v>229.60869565217391</v>
      </c>
      <c r="M78" s="2"/>
    </row>
    <row r="79" spans="2:14" x14ac:dyDescent="0.3">
      <c r="B79" s="50">
        <v>2021</v>
      </c>
      <c r="C79" s="51" t="s">
        <v>14</v>
      </c>
      <c r="D79" s="101">
        <v>2</v>
      </c>
      <c r="E79" s="51" t="s">
        <v>95</v>
      </c>
      <c r="F79" s="51" t="s">
        <v>8</v>
      </c>
      <c r="G79" s="51" t="s">
        <v>17</v>
      </c>
      <c r="H79" s="51">
        <v>16</v>
      </c>
      <c r="I79" s="51">
        <f t="shared" si="4"/>
        <v>320</v>
      </c>
      <c r="J79" s="51">
        <v>20</v>
      </c>
      <c r="K79" s="16">
        <v>126</v>
      </c>
      <c r="L79" s="23">
        <f t="shared" si="5"/>
        <v>446</v>
      </c>
      <c r="M79" s="2"/>
    </row>
    <row r="80" spans="2:14" x14ac:dyDescent="0.3">
      <c r="B80" s="50">
        <v>2021</v>
      </c>
      <c r="C80" s="51" t="s">
        <v>14</v>
      </c>
      <c r="D80" s="101">
        <v>2</v>
      </c>
      <c r="E80" s="51" t="s">
        <v>95</v>
      </c>
      <c r="F80" s="51" t="s">
        <v>9</v>
      </c>
      <c r="G80" s="51" t="s">
        <v>17</v>
      </c>
      <c r="H80" s="51">
        <v>19</v>
      </c>
      <c r="I80" s="51">
        <f t="shared" si="4"/>
        <v>346.34285714285716</v>
      </c>
      <c r="J80" s="51">
        <v>18.228571428571428</v>
      </c>
      <c r="K80" s="16">
        <v>77</v>
      </c>
      <c r="L80" s="23">
        <f t="shared" si="5"/>
        <v>423.34285714285716</v>
      </c>
      <c r="M80" s="2"/>
    </row>
    <row r="81" spans="2:13" x14ac:dyDescent="0.3">
      <c r="B81" s="50">
        <v>2021</v>
      </c>
      <c r="C81" s="51" t="s">
        <v>14</v>
      </c>
      <c r="D81" s="101">
        <v>2</v>
      </c>
      <c r="E81" s="51" t="s">
        <v>95</v>
      </c>
      <c r="F81" s="51" t="s">
        <v>10</v>
      </c>
      <c r="G81" s="51" t="s">
        <v>17</v>
      </c>
      <c r="H81" s="51">
        <v>19</v>
      </c>
      <c r="I81" s="51">
        <f t="shared" si="4"/>
        <v>475</v>
      </c>
      <c r="J81" s="51">
        <v>25</v>
      </c>
      <c r="K81" s="16">
        <v>127</v>
      </c>
      <c r="L81" s="23">
        <f t="shared" si="5"/>
        <v>602</v>
      </c>
      <c r="M81" s="2"/>
    </row>
    <row r="82" spans="2:13" x14ac:dyDescent="0.3">
      <c r="B82" s="50">
        <v>2021</v>
      </c>
      <c r="C82" s="51" t="s">
        <v>14</v>
      </c>
      <c r="D82" s="101">
        <v>2</v>
      </c>
      <c r="E82" s="51" t="s">
        <v>95</v>
      </c>
      <c r="F82" s="51" t="s">
        <v>11</v>
      </c>
      <c r="G82" s="51" t="s">
        <v>17</v>
      </c>
      <c r="H82" s="51">
        <v>15</v>
      </c>
      <c r="I82" s="51">
        <f t="shared" si="4"/>
        <v>435</v>
      </c>
      <c r="J82" s="51">
        <v>29</v>
      </c>
      <c r="K82" s="16">
        <v>60</v>
      </c>
      <c r="L82" s="23">
        <f t="shared" si="5"/>
        <v>495</v>
      </c>
      <c r="M82" s="2"/>
    </row>
    <row r="83" spans="2:13" x14ac:dyDescent="0.3">
      <c r="B83" s="50">
        <v>2021</v>
      </c>
      <c r="C83" s="51" t="s">
        <v>14</v>
      </c>
      <c r="D83" s="101">
        <v>2</v>
      </c>
      <c r="E83" s="51" t="s">
        <v>95</v>
      </c>
      <c r="F83" s="51" t="s">
        <v>12</v>
      </c>
      <c r="G83" s="51" t="s">
        <v>17</v>
      </c>
      <c r="H83" s="51">
        <v>18</v>
      </c>
      <c r="I83" s="51">
        <f t="shared" si="4"/>
        <v>468</v>
      </c>
      <c r="J83" s="51">
        <v>26</v>
      </c>
      <c r="K83" s="16">
        <v>53</v>
      </c>
      <c r="L83" s="23">
        <f t="shared" si="5"/>
        <v>521</v>
      </c>
      <c r="M83" s="2"/>
    </row>
    <row r="84" spans="2:13" x14ac:dyDescent="0.3">
      <c r="B84" s="50">
        <v>2021</v>
      </c>
      <c r="C84" s="51" t="s">
        <v>14</v>
      </c>
      <c r="D84" s="101">
        <v>2</v>
      </c>
      <c r="E84" s="51" t="s">
        <v>95</v>
      </c>
      <c r="F84" s="51" t="s">
        <v>13</v>
      </c>
      <c r="G84" s="51" t="s">
        <v>17</v>
      </c>
      <c r="H84" s="51">
        <v>17</v>
      </c>
      <c r="I84" s="51">
        <f t="shared" si="4"/>
        <v>544</v>
      </c>
      <c r="J84" s="51">
        <v>32</v>
      </c>
      <c r="K84" s="16">
        <v>82</v>
      </c>
      <c r="L84" s="23">
        <f t="shared" si="5"/>
        <v>626</v>
      </c>
      <c r="M84" s="2"/>
    </row>
    <row r="85" spans="2:13" x14ac:dyDescent="0.3">
      <c r="B85" s="52">
        <v>2021</v>
      </c>
      <c r="C85" s="53" t="s">
        <v>14</v>
      </c>
      <c r="D85" s="101">
        <v>6</v>
      </c>
      <c r="E85" s="51" t="s">
        <v>95</v>
      </c>
      <c r="F85" s="51" t="s">
        <v>6</v>
      </c>
      <c r="G85" s="51" t="s">
        <v>16</v>
      </c>
      <c r="H85" s="51">
        <v>16</v>
      </c>
      <c r="I85" s="51">
        <f t="shared" si="4"/>
        <v>384</v>
      </c>
      <c r="J85" s="51">
        <v>24</v>
      </c>
      <c r="K85" s="16">
        <v>144</v>
      </c>
      <c r="L85" s="23">
        <f t="shared" si="5"/>
        <v>528</v>
      </c>
      <c r="M85" s="2"/>
    </row>
    <row r="86" spans="2:13" x14ac:dyDescent="0.3">
      <c r="B86" s="52">
        <v>2021</v>
      </c>
      <c r="C86" s="53" t="s">
        <v>14</v>
      </c>
      <c r="D86" s="101">
        <v>6</v>
      </c>
      <c r="E86" s="51" t="s">
        <v>95</v>
      </c>
      <c r="F86" s="51" t="s">
        <v>7</v>
      </c>
      <c r="G86" s="51" t="s">
        <v>16</v>
      </c>
      <c r="H86" s="51">
        <v>16</v>
      </c>
      <c r="I86" s="51">
        <f t="shared" si="4"/>
        <v>352</v>
      </c>
      <c r="J86" s="51">
        <v>22</v>
      </c>
      <c r="K86" s="16">
        <v>58</v>
      </c>
      <c r="L86" s="23">
        <f t="shared" si="5"/>
        <v>410</v>
      </c>
      <c r="M86" s="2"/>
    </row>
    <row r="87" spans="2:13" x14ac:dyDescent="0.3">
      <c r="B87" s="52">
        <v>2021</v>
      </c>
      <c r="C87" s="53" t="s">
        <v>14</v>
      </c>
      <c r="D87" s="101">
        <v>6</v>
      </c>
      <c r="E87" s="51" t="s">
        <v>95</v>
      </c>
      <c r="F87" s="51" t="s">
        <v>8</v>
      </c>
      <c r="G87" s="51" t="s">
        <v>16</v>
      </c>
      <c r="H87" s="51">
        <v>17</v>
      </c>
      <c r="I87" s="51">
        <f t="shared" si="4"/>
        <v>544</v>
      </c>
      <c r="J87" s="51">
        <v>32</v>
      </c>
      <c r="K87" s="16">
        <v>91</v>
      </c>
      <c r="L87" s="23">
        <f t="shared" si="5"/>
        <v>635</v>
      </c>
      <c r="M87" s="2"/>
    </row>
    <row r="88" spans="2:13" x14ac:dyDescent="0.3">
      <c r="B88" s="52">
        <v>2021</v>
      </c>
      <c r="C88" s="53" t="s">
        <v>14</v>
      </c>
      <c r="D88" s="101">
        <v>6</v>
      </c>
      <c r="E88" s="51" t="s">
        <v>95</v>
      </c>
      <c r="F88" s="51" t="s">
        <v>9</v>
      </c>
      <c r="G88" s="51" t="s">
        <v>16</v>
      </c>
      <c r="H88" s="51">
        <v>15</v>
      </c>
      <c r="I88" s="51">
        <f t="shared" si="4"/>
        <v>285</v>
      </c>
      <c r="J88" s="51">
        <v>19</v>
      </c>
      <c r="K88" s="16">
        <v>64</v>
      </c>
      <c r="L88" s="23">
        <f t="shared" si="5"/>
        <v>349</v>
      </c>
      <c r="M88" s="2"/>
    </row>
    <row r="89" spans="2:13" x14ac:dyDescent="0.3">
      <c r="B89" s="52">
        <v>2021</v>
      </c>
      <c r="C89" s="53" t="s">
        <v>14</v>
      </c>
      <c r="D89" s="101">
        <v>6</v>
      </c>
      <c r="E89" s="51" t="s">
        <v>95</v>
      </c>
      <c r="F89" s="51" t="s">
        <v>10</v>
      </c>
      <c r="G89" s="51" t="s">
        <v>16</v>
      </c>
      <c r="H89" s="51">
        <v>16</v>
      </c>
      <c r="I89" s="51">
        <f t="shared" si="4"/>
        <v>496</v>
      </c>
      <c r="J89" s="51">
        <v>31</v>
      </c>
      <c r="K89" s="16">
        <v>81</v>
      </c>
      <c r="L89" s="23">
        <f t="shared" si="5"/>
        <v>577</v>
      </c>
      <c r="M89" s="2"/>
    </row>
    <row r="90" spans="2:13" x14ac:dyDescent="0.3">
      <c r="B90" s="52">
        <v>2021</v>
      </c>
      <c r="C90" s="53" t="s">
        <v>14</v>
      </c>
      <c r="D90" s="101">
        <v>6</v>
      </c>
      <c r="E90" s="51" t="s">
        <v>95</v>
      </c>
      <c r="F90" s="51" t="s">
        <v>11</v>
      </c>
      <c r="G90" s="51" t="s">
        <v>16</v>
      </c>
      <c r="H90" s="51">
        <v>15</v>
      </c>
      <c r="I90" s="51">
        <f t="shared" si="4"/>
        <v>510</v>
      </c>
      <c r="J90" s="51">
        <v>34</v>
      </c>
      <c r="K90" s="16">
        <v>125</v>
      </c>
      <c r="L90" s="23">
        <f t="shared" si="5"/>
        <v>635</v>
      </c>
      <c r="M90" s="2"/>
    </row>
    <row r="91" spans="2:13" x14ac:dyDescent="0.3">
      <c r="B91" s="52">
        <v>2021</v>
      </c>
      <c r="C91" s="53" t="s">
        <v>14</v>
      </c>
      <c r="D91" s="101">
        <v>6</v>
      </c>
      <c r="E91" s="51" t="s">
        <v>95</v>
      </c>
      <c r="F91" s="51" t="s">
        <v>12</v>
      </c>
      <c r="G91" s="51" t="s">
        <v>16</v>
      </c>
      <c r="H91" s="51">
        <v>15</v>
      </c>
      <c r="I91" s="51">
        <f t="shared" si="4"/>
        <v>450</v>
      </c>
      <c r="J91" s="51">
        <v>30</v>
      </c>
      <c r="K91" s="16">
        <v>97</v>
      </c>
      <c r="L91" s="23">
        <f t="shared" si="5"/>
        <v>547</v>
      </c>
      <c r="M91" s="2"/>
    </row>
    <row r="92" spans="2:13" x14ac:dyDescent="0.3">
      <c r="B92" s="52">
        <v>2021</v>
      </c>
      <c r="C92" s="53" t="s">
        <v>14</v>
      </c>
      <c r="D92" s="101">
        <v>6</v>
      </c>
      <c r="E92" s="51" t="s">
        <v>95</v>
      </c>
      <c r="F92" s="51" t="s">
        <v>13</v>
      </c>
      <c r="G92" s="51" t="s">
        <v>16</v>
      </c>
      <c r="H92" s="51">
        <v>19</v>
      </c>
      <c r="I92" s="51">
        <f t="shared" si="4"/>
        <v>570</v>
      </c>
      <c r="J92" s="51">
        <v>30</v>
      </c>
      <c r="K92" s="16">
        <v>95</v>
      </c>
      <c r="L92" s="23">
        <f t="shared" si="5"/>
        <v>665</v>
      </c>
      <c r="M92" s="2"/>
    </row>
    <row r="93" spans="2:13" x14ac:dyDescent="0.3">
      <c r="B93" s="52">
        <v>2021</v>
      </c>
      <c r="C93" s="53" t="s">
        <v>14</v>
      </c>
      <c r="D93" s="101">
        <v>6</v>
      </c>
      <c r="E93" s="51" t="s">
        <v>95</v>
      </c>
      <c r="F93" s="51" t="s">
        <v>6</v>
      </c>
      <c r="G93" s="51" t="s">
        <v>17</v>
      </c>
      <c r="H93" s="51">
        <v>15</v>
      </c>
      <c r="I93" s="51">
        <f t="shared" si="4"/>
        <v>272.22222222222223</v>
      </c>
      <c r="J93" s="51">
        <v>18.148148148148149</v>
      </c>
      <c r="K93" s="16">
        <v>118</v>
      </c>
      <c r="L93" s="23">
        <f t="shared" si="5"/>
        <v>390.22222222222223</v>
      </c>
      <c r="M93" s="2"/>
    </row>
    <row r="94" spans="2:13" x14ac:dyDescent="0.3">
      <c r="B94" s="52">
        <v>2021</v>
      </c>
      <c r="C94" s="53" t="s">
        <v>14</v>
      </c>
      <c r="D94" s="101">
        <v>6</v>
      </c>
      <c r="E94" s="51" t="s">
        <v>95</v>
      </c>
      <c r="F94" s="51" t="s">
        <v>7</v>
      </c>
      <c r="G94" s="51" t="s">
        <v>17</v>
      </c>
      <c r="H94" s="51">
        <v>20</v>
      </c>
      <c r="I94" s="51">
        <f t="shared" si="4"/>
        <v>239.44444444444443</v>
      </c>
      <c r="J94" s="51">
        <v>11.972222222222221</v>
      </c>
      <c r="K94" s="16">
        <v>145</v>
      </c>
      <c r="L94" s="23">
        <f t="shared" si="5"/>
        <v>384.44444444444446</v>
      </c>
      <c r="M94" s="2"/>
    </row>
    <row r="95" spans="2:13" x14ac:dyDescent="0.3">
      <c r="B95" s="52">
        <v>2021</v>
      </c>
      <c r="C95" s="53" t="s">
        <v>14</v>
      </c>
      <c r="D95" s="101">
        <v>6</v>
      </c>
      <c r="E95" s="51" t="s">
        <v>95</v>
      </c>
      <c r="F95" s="51" t="s">
        <v>8</v>
      </c>
      <c r="G95" s="51" t="s">
        <v>17</v>
      </c>
      <c r="H95" s="51">
        <v>15</v>
      </c>
      <c r="I95" s="51">
        <f t="shared" si="4"/>
        <v>113.4375</v>
      </c>
      <c r="J95" s="51">
        <v>7.5625</v>
      </c>
      <c r="K95" s="16">
        <v>120</v>
      </c>
      <c r="L95" s="23">
        <f t="shared" si="5"/>
        <v>233.4375</v>
      </c>
      <c r="M95" s="2"/>
    </row>
    <row r="96" spans="2:13" x14ac:dyDescent="0.3">
      <c r="B96" s="52">
        <v>2021</v>
      </c>
      <c r="C96" s="53" t="s">
        <v>14</v>
      </c>
      <c r="D96" s="101">
        <v>6</v>
      </c>
      <c r="E96" s="51" t="s">
        <v>95</v>
      </c>
      <c r="F96" s="51" t="s">
        <v>9</v>
      </c>
      <c r="G96" s="51" t="s">
        <v>17</v>
      </c>
      <c r="H96" s="51">
        <v>17</v>
      </c>
      <c r="I96" s="51">
        <f t="shared" si="4"/>
        <v>357.42499999999995</v>
      </c>
      <c r="J96" s="51">
        <v>21.024999999999999</v>
      </c>
      <c r="K96" s="16">
        <v>50</v>
      </c>
      <c r="L96" s="23">
        <f t="shared" si="5"/>
        <v>407.42499999999995</v>
      </c>
      <c r="M96" s="2"/>
    </row>
    <row r="97" spans="2:13" x14ac:dyDescent="0.3">
      <c r="B97" s="52">
        <v>2021</v>
      </c>
      <c r="C97" s="53" t="s">
        <v>14</v>
      </c>
      <c r="D97" s="101">
        <v>6</v>
      </c>
      <c r="E97" s="51" t="s">
        <v>95</v>
      </c>
      <c r="F97" s="51" t="s">
        <v>10</v>
      </c>
      <c r="G97" s="51" t="s">
        <v>17</v>
      </c>
      <c r="H97" s="51">
        <v>19</v>
      </c>
      <c r="I97" s="51">
        <f t="shared" si="4"/>
        <v>551</v>
      </c>
      <c r="J97" s="51">
        <v>29</v>
      </c>
      <c r="K97" s="16">
        <v>71</v>
      </c>
      <c r="L97" s="23">
        <f t="shared" si="5"/>
        <v>622</v>
      </c>
      <c r="M97" s="2"/>
    </row>
    <row r="98" spans="2:13" x14ac:dyDescent="0.3">
      <c r="B98" s="52">
        <v>2021</v>
      </c>
      <c r="C98" s="53" t="s">
        <v>14</v>
      </c>
      <c r="D98" s="101">
        <v>6</v>
      </c>
      <c r="E98" s="51" t="s">
        <v>95</v>
      </c>
      <c r="F98" s="51" t="s">
        <v>11</v>
      </c>
      <c r="G98" s="51" t="s">
        <v>17</v>
      </c>
      <c r="H98" s="51">
        <v>16</v>
      </c>
      <c r="I98" s="51">
        <f t="shared" si="4"/>
        <v>544</v>
      </c>
      <c r="J98" s="51">
        <v>34</v>
      </c>
      <c r="K98" s="16">
        <v>97</v>
      </c>
      <c r="L98" s="23">
        <f t="shared" si="5"/>
        <v>641</v>
      </c>
      <c r="M98" s="2"/>
    </row>
    <row r="99" spans="2:13" x14ac:dyDescent="0.3">
      <c r="B99" s="52">
        <v>2021</v>
      </c>
      <c r="C99" s="53" t="s">
        <v>14</v>
      </c>
      <c r="D99" s="101">
        <v>6</v>
      </c>
      <c r="E99" s="51" t="s">
        <v>95</v>
      </c>
      <c r="F99" s="51" t="s">
        <v>12</v>
      </c>
      <c r="G99" s="51" t="s">
        <v>17</v>
      </c>
      <c r="H99" s="51">
        <v>20</v>
      </c>
      <c r="I99" s="51">
        <f t="shared" si="4"/>
        <v>500</v>
      </c>
      <c r="J99" s="51">
        <v>25</v>
      </c>
      <c r="K99" s="16">
        <v>101</v>
      </c>
      <c r="L99" s="23">
        <f t="shared" si="5"/>
        <v>601</v>
      </c>
      <c r="M99" s="2"/>
    </row>
    <row r="100" spans="2:13" x14ac:dyDescent="0.3">
      <c r="B100" s="52">
        <v>2021</v>
      </c>
      <c r="C100" s="53" t="s">
        <v>14</v>
      </c>
      <c r="D100" s="101">
        <v>6</v>
      </c>
      <c r="E100" s="51" t="s">
        <v>95</v>
      </c>
      <c r="F100" s="51" t="s">
        <v>13</v>
      </c>
      <c r="G100" s="51" t="s">
        <v>17</v>
      </c>
      <c r="H100" s="51">
        <v>18</v>
      </c>
      <c r="I100" s="51">
        <f t="shared" si="4"/>
        <v>576</v>
      </c>
      <c r="J100" s="51">
        <v>32</v>
      </c>
      <c r="K100" s="16">
        <v>113</v>
      </c>
      <c r="L100" s="23">
        <f t="shared" si="5"/>
        <v>689</v>
      </c>
      <c r="M100" s="2"/>
    </row>
    <row r="101" spans="2:13" x14ac:dyDescent="0.3">
      <c r="B101" s="50">
        <v>2021</v>
      </c>
      <c r="C101" s="51" t="s">
        <v>15</v>
      </c>
      <c r="D101" s="101">
        <v>2</v>
      </c>
      <c r="E101" s="51" t="s">
        <v>95</v>
      </c>
      <c r="F101" s="51" t="s">
        <v>6</v>
      </c>
      <c r="G101" s="51" t="s">
        <v>16</v>
      </c>
      <c r="H101" s="51">
        <v>15</v>
      </c>
      <c r="I101" s="51">
        <f t="shared" si="4"/>
        <v>360</v>
      </c>
      <c r="J101" s="51">
        <v>24</v>
      </c>
      <c r="K101" s="16">
        <v>69</v>
      </c>
      <c r="L101" s="23">
        <f t="shared" si="5"/>
        <v>429</v>
      </c>
      <c r="M101" s="2"/>
    </row>
    <row r="102" spans="2:13" x14ac:dyDescent="0.3">
      <c r="B102" s="50">
        <v>2021</v>
      </c>
      <c r="C102" s="51" t="s">
        <v>15</v>
      </c>
      <c r="D102" s="101">
        <v>2</v>
      </c>
      <c r="E102" s="51" t="s">
        <v>95</v>
      </c>
      <c r="F102" s="51" t="s">
        <v>7</v>
      </c>
      <c r="G102" s="51" t="s">
        <v>16</v>
      </c>
      <c r="H102" s="51">
        <v>15</v>
      </c>
      <c r="I102" s="51">
        <f t="shared" si="4"/>
        <v>345</v>
      </c>
      <c r="J102" s="51">
        <v>23</v>
      </c>
      <c r="K102" s="16">
        <v>135</v>
      </c>
      <c r="L102" s="23">
        <f t="shared" si="5"/>
        <v>480</v>
      </c>
      <c r="M102" s="2"/>
    </row>
    <row r="103" spans="2:13" x14ac:dyDescent="0.3">
      <c r="B103" s="50">
        <v>2021</v>
      </c>
      <c r="C103" s="51" t="s">
        <v>15</v>
      </c>
      <c r="D103" s="101">
        <v>2</v>
      </c>
      <c r="E103" s="51" t="s">
        <v>95</v>
      </c>
      <c r="F103" s="51" t="s">
        <v>8</v>
      </c>
      <c r="G103" s="51" t="s">
        <v>16</v>
      </c>
      <c r="H103" s="51">
        <v>26</v>
      </c>
      <c r="I103" s="51">
        <f t="shared" si="4"/>
        <v>650</v>
      </c>
      <c r="J103" s="51">
        <v>25</v>
      </c>
      <c r="K103" s="16">
        <v>148</v>
      </c>
      <c r="L103" s="23">
        <f t="shared" si="5"/>
        <v>798</v>
      </c>
      <c r="M103" s="2"/>
    </row>
    <row r="104" spans="2:13" x14ac:dyDescent="0.3">
      <c r="B104" s="50">
        <v>2021</v>
      </c>
      <c r="C104" s="51" t="s">
        <v>15</v>
      </c>
      <c r="D104" s="101">
        <v>2</v>
      </c>
      <c r="E104" s="51" t="s">
        <v>95</v>
      </c>
      <c r="F104" s="51" t="s">
        <v>9</v>
      </c>
      <c r="G104" s="51" t="s">
        <v>16</v>
      </c>
      <c r="H104" s="51">
        <v>20</v>
      </c>
      <c r="I104" s="51">
        <f t="shared" si="4"/>
        <v>400</v>
      </c>
      <c r="J104" s="51">
        <v>20</v>
      </c>
      <c r="K104" s="16">
        <v>61</v>
      </c>
      <c r="L104" s="23">
        <f t="shared" si="5"/>
        <v>461</v>
      </c>
      <c r="M104" s="2"/>
    </row>
    <row r="105" spans="2:13" x14ac:dyDescent="0.3">
      <c r="B105" s="50">
        <v>2021</v>
      </c>
      <c r="C105" s="51" t="s">
        <v>15</v>
      </c>
      <c r="D105" s="101">
        <v>2</v>
      </c>
      <c r="E105" s="51" t="s">
        <v>95</v>
      </c>
      <c r="F105" s="51" t="s">
        <v>10</v>
      </c>
      <c r="G105" s="51" t="s">
        <v>16</v>
      </c>
      <c r="H105" s="51">
        <v>26</v>
      </c>
      <c r="I105" s="51">
        <f t="shared" si="4"/>
        <v>858</v>
      </c>
      <c r="J105" s="51">
        <v>33</v>
      </c>
      <c r="K105" s="16">
        <v>130</v>
      </c>
      <c r="L105" s="23">
        <f t="shared" si="5"/>
        <v>988</v>
      </c>
      <c r="M105" s="2"/>
    </row>
    <row r="106" spans="2:13" x14ac:dyDescent="0.3">
      <c r="B106" s="50">
        <v>2021</v>
      </c>
      <c r="C106" s="51" t="s">
        <v>15</v>
      </c>
      <c r="D106" s="101">
        <v>2</v>
      </c>
      <c r="E106" s="51" t="s">
        <v>95</v>
      </c>
      <c r="F106" s="51" t="s">
        <v>11</v>
      </c>
      <c r="G106" s="51" t="s">
        <v>16</v>
      </c>
      <c r="H106" s="51">
        <v>28</v>
      </c>
      <c r="I106" s="51">
        <f t="shared" si="4"/>
        <v>756</v>
      </c>
      <c r="J106" s="51">
        <v>27</v>
      </c>
      <c r="K106" s="16">
        <v>95</v>
      </c>
      <c r="L106" s="23">
        <f t="shared" si="5"/>
        <v>851</v>
      </c>
      <c r="M106" s="2"/>
    </row>
    <row r="107" spans="2:13" x14ac:dyDescent="0.3">
      <c r="B107" s="50">
        <v>2021</v>
      </c>
      <c r="C107" s="51" t="s">
        <v>15</v>
      </c>
      <c r="D107" s="101">
        <v>2</v>
      </c>
      <c r="E107" s="51" t="s">
        <v>95</v>
      </c>
      <c r="F107" s="51" t="s">
        <v>12</v>
      </c>
      <c r="G107" s="51" t="s">
        <v>16</v>
      </c>
      <c r="H107" s="51">
        <v>30</v>
      </c>
      <c r="I107" s="51">
        <f t="shared" si="4"/>
        <v>960</v>
      </c>
      <c r="J107" s="51">
        <v>32</v>
      </c>
      <c r="K107" s="16">
        <v>145</v>
      </c>
      <c r="L107" s="23">
        <f t="shared" si="5"/>
        <v>1105</v>
      </c>
      <c r="M107" s="2"/>
    </row>
    <row r="108" spans="2:13" x14ac:dyDescent="0.3">
      <c r="B108" s="50">
        <v>2021</v>
      </c>
      <c r="C108" s="51" t="s">
        <v>15</v>
      </c>
      <c r="D108" s="101">
        <v>2</v>
      </c>
      <c r="E108" s="51" t="s">
        <v>95</v>
      </c>
      <c r="F108" s="51" t="s">
        <v>13</v>
      </c>
      <c r="G108" s="51" t="s">
        <v>16</v>
      </c>
      <c r="H108" s="51">
        <v>25</v>
      </c>
      <c r="I108" s="51">
        <f t="shared" si="4"/>
        <v>875</v>
      </c>
      <c r="J108" s="51">
        <v>35</v>
      </c>
      <c r="K108" s="16">
        <v>138</v>
      </c>
      <c r="L108" s="23">
        <f t="shared" si="5"/>
        <v>1013</v>
      </c>
      <c r="M108" s="2"/>
    </row>
    <row r="109" spans="2:13" x14ac:dyDescent="0.3">
      <c r="B109" s="50">
        <v>2021</v>
      </c>
      <c r="C109" s="51" t="s">
        <v>15</v>
      </c>
      <c r="D109" s="101">
        <v>2</v>
      </c>
      <c r="E109" s="51" t="s">
        <v>95</v>
      </c>
      <c r="F109" s="51" t="s">
        <v>6</v>
      </c>
      <c r="G109" s="51" t="s">
        <v>17</v>
      </c>
      <c r="H109" s="51">
        <v>17</v>
      </c>
      <c r="I109" s="51">
        <f t="shared" si="4"/>
        <v>357</v>
      </c>
      <c r="J109" s="51">
        <v>21</v>
      </c>
      <c r="K109" s="16">
        <v>139</v>
      </c>
      <c r="L109" s="23">
        <f t="shared" si="5"/>
        <v>496</v>
      </c>
      <c r="M109" s="2"/>
    </row>
    <row r="110" spans="2:13" x14ac:dyDescent="0.3">
      <c r="B110" s="50">
        <v>2021</v>
      </c>
      <c r="C110" s="51" t="s">
        <v>15</v>
      </c>
      <c r="D110" s="101">
        <v>2</v>
      </c>
      <c r="E110" s="51" t="s">
        <v>95</v>
      </c>
      <c r="F110" s="51" t="s">
        <v>7</v>
      </c>
      <c r="G110" s="51" t="s">
        <v>17</v>
      </c>
      <c r="H110" s="51">
        <v>18</v>
      </c>
      <c r="I110" s="51">
        <f t="shared" si="4"/>
        <v>288</v>
      </c>
      <c r="J110" s="51">
        <v>16</v>
      </c>
      <c r="K110" s="16">
        <v>143</v>
      </c>
      <c r="L110" s="23">
        <f t="shared" si="5"/>
        <v>431</v>
      </c>
      <c r="M110" s="2"/>
    </row>
    <row r="111" spans="2:13" x14ac:dyDescent="0.3">
      <c r="B111" s="50">
        <v>2021</v>
      </c>
      <c r="C111" s="51" t="s">
        <v>15</v>
      </c>
      <c r="D111" s="101">
        <v>2</v>
      </c>
      <c r="E111" s="51" t="s">
        <v>95</v>
      </c>
      <c r="F111" s="51" t="s">
        <v>8</v>
      </c>
      <c r="G111" s="51" t="s">
        <v>17</v>
      </c>
      <c r="H111" s="51">
        <v>18</v>
      </c>
      <c r="I111" s="51">
        <f t="shared" si="4"/>
        <v>360</v>
      </c>
      <c r="J111" s="51">
        <v>20</v>
      </c>
      <c r="K111" s="16">
        <v>112</v>
      </c>
      <c r="L111" s="23">
        <f t="shared" si="5"/>
        <v>472</v>
      </c>
      <c r="M111" s="2"/>
    </row>
    <row r="112" spans="2:13" x14ac:dyDescent="0.3">
      <c r="B112" s="50">
        <v>2021</v>
      </c>
      <c r="C112" s="51" t="s">
        <v>15</v>
      </c>
      <c r="D112" s="101">
        <v>2</v>
      </c>
      <c r="E112" s="51" t="s">
        <v>95</v>
      </c>
      <c r="F112" s="51" t="s">
        <v>9</v>
      </c>
      <c r="G112" s="51" t="s">
        <v>17</v>
      </c>
      <c r="H112" s="51">
        <v>15</v>
      </c>
      <c r="I112" s="51">
        <f t="shared" si="4"/>
        <v>330</v>
      </c>
      <c r="J112" s="51">
        <v>22</v>
      </c>
      <c r="K112" s="16">
        <v>51</v>
      </c>
      <c r="L112" s="23">
        <f t="shared" si="5"/>
        <v>381</v>
      </c>
      <c r="M112" s="2"/>
    </row>
    <row r="113" spans="2:13" x14ac:dyDescent="0.3">
      <c r="B113" s="50">
        <v>2021</v>
      </c>
      <c r="C113" s="51" t="s">
        <v>15</v>
      </c>
      <c r="D113" s="101">
        <v>2</v>
      </c>
      <c r="E113" s="51" t="s">
        <v>95</v>
      </c>
      <c r="F113" s="51" t="s">
        <v>10</v>
      </c>
      <c r="G113" s="51" t="s">
        <v>17</v>
      </c>
      <c r="H113" s="51">
        <v>26</v>
      </c>
      <c r="I113" s="51">
        <f t="shared" si="4"/>
        <v>910</v>
      </c>
      <c r="J113" s="51">
        <v>35</v>
      </c>
      <c r="K113" s="16">
        <v>113</v>
      </c>
      <c r="L113" s="23">
        <f t="shared" si="5"/>
        <v>1023</v>
      </c>
      <c r="M113" s="2"/>
    </row>
    <row r="114" spans="2:13" x14ac:dyDescent="0.3">
      <c r="B114" s="50">
        <v>2021</v>
      </c>
      <c r="C114" s="51" t="s">
        <v>15</v>
      </c>
      <c r="D114" s="101">
        <v>2</v>
      </c>
      <c r="E114" s="51" t="s">
        <v>95</v>
      </c>
      <c r="F114" s="51" t="s">
        <v>11</v>
      </c>
      <c r="G114" s="51" t="s">
        <v>17</v>
      </c>
      <c r="H114" s="51">
        <v>26</v>
      </c>
      <c r="I114" s="51">
        <f t="shared" si="4"/>
        <v>832</v>
      </c>
      <c r="J114" s="51">
        <v>32</v>
      </c>
      <c r="K114" s="16">
        <v>67</v>
      </c>
      <c r="L114" s="23">
        <f t="shared" si="5"/>
        <v>899</v>
      </c>
      <c r="M114" s="2"/>
    </row>
    <row r="115" spans="2:13" x14ac:dyDescent="0.3">
      <c r="B115" s="50">
        <v>2021</v>
      </c>
      <c r="C115" s="51" t="s">
        <v>15</v>
      </c>
      <c r="D115" s="101">
        <v>2</v>
      </c>
      <c r="E115" s="51" t="s">
        <v>95</v>
      </c>
      <c r="F115" s="51" t="s">
        <v>12</v>
      </c>
      <c r="G115" s="51" t="s">
        <v>17</v>
      </c>
      <c r="H115" s="51">
        <v>29</v>
      </c>
      <c r="I115" s="51">
        <f t="shared" si="4"/>
        <v>754</v>
      </c>
      <c r="J115" s="51">
        <v>26</v>
      </c>
      <c r="K115" s="16">
        <v>110</v>
      </c>
      <c r="L115" s="23">
        <f t="shared" si="5"/>
        <v>864</v>
      </c>
      <c r="M115" s="2"/>
    </row>
    <row r="116" spans="2:13" x14ac:dyDescent="0.3">
      <c r="B116" s="50">
        <v>2021</v>
      </c>
      <c r="C116" s="51" t="s">
        <v>15</v>
      </c>
      <c r="D116" s="101">
        <v>2</v>
      </c>
      <c r="E116" s="51" t="s">
        <v>95</v>
      </c>
      <c r="F116" s="51" t="s">
        <v>13</v>
      </c>
      <c r="G116" s="51" t="s">
        <v>17</v>
      </c>
      <c r="H116" s="51">
        <v>25</v>
      </c>
      <c r="I116" s="51">
        <f t="shared" si="4"/>
        <v>875</v>
      </c>
      <c r="J116" s="51">
        <v>35</v>
      </c>
      <c r="K116" s="16">
        <v>131</v>
      </c>
      <c r="L116" s="23">
        <f t="shared" si="5"/>
        <v>1006</v>
      </c>
      <c r="M116" s="2"/>
    </row>
    <row r="117" spans="2:13" x14ac:dyDescent="0.3">
      <c r="B117" s="50">
        <v>2021</v>
      </c>
      <c r="C117" s="51" t="s">
        <v>15</v>
      </c>
      <c r="D117" s="101">
        <v>6</v>
      </c>
      <c r="E117" s="51" t="s">
        <v>95</v>
      </c>
      <c r="F117" s="51" t="s">
        <v>6</v>
      </c>
      <c r="G117" s="51" t="s">
        <v>16</v>
      </c>
      <c r="H117" s="51">
        <v>17</v>
      </c>
      <c r="I117" s="51">
        <f t="shared" si="4"/>
        <v>289</v>
      </c>
      <c r="J117" s="51">
        <v>17</v>
      </c>
      <c r="K117" s="16">
        <v>145</v>
      </c>
      <c r="L117" s="23">
        <f t="shared" si="5"/>
        <v>434</v>
      </c>
      <c r="M117" s="2"/>
    </row>
    <row r="118" spans="2:13" x14ac:dyDescent="0.3">
      <c r="B118" s="50">
        <v>2021</v>
      </c>
      <c r="C118" s="51" t="s">
        <v>15</v>
      </c>
      <c r="D118" s="101">
        <v>6</v>
      </c>
      <c r="E118" s="51" t="s">
        <v>95</v>
      </c>
      <c r="F118" s="51" t="s">
        <v>7</v>
      </c>
      <c r="G118" s="51" t="s">
        <v>16</v>
      </c>
      <c r="H118" s="51">
        <v>15</v>
      </c>
      <c r="I118" s="51">
        <f t="shared" si="4"/>
        <v>225</v>
      </c>
      <c r="J118" s="51">
        <v>15</v>
      </c>
      <c r="K118" s="16">
        <v>127</v>
      </c>
      <c r="L118" s="23">
        <f t="shared" si="5"/>
        <v>352</v>
      </c>
      <c r="M118" s="2"/>
    </row>
    <row r="119" spans="2:13" x14ac:dyDescent="0.3">
      <c r="B119" s="50">
        <v>2021</v>
      </c>
      <c r="C119" s="51" t="s">
        <v>15</v>
      </c>
      <c r="D119" s="101">
        <v>6</v>
      </c>
      <c r="E119" s="51" t="s">
        <v>95</v>
      </c>
      <c r="F119" s="51" t="s">
        <v>8</v>
      </c>
      <c r="G119" s="51" t="s">
        <v>16</v>
      </c>
      <c r="H119" s="51">
        <v>25</v>
      </c>
      <c r="I119" s="51">
        <f t="shared" si="4"/>
        <v>775</v>
      </c>
      <c r="J119" s="51">
        <v>31</v>
      </c>
      <c r="K119" s="16">
        <v>122</v>
      </c>
      <c r="L119" s="23">
        <f t="shared" si="5"/>
        <v>897</v>
      </c>
      <c r="M119" s="2"/>
    </row>
    <row r="120" spans="2:13" x14ac:dyDescent="0.3">
      <c r="B120" s="50">
        <v>2021</v>
      </c>
      <c r="C120" s="51" t="s">
        <v>15</v>
      </c>
      <c r="D120" s="101">
        <v>6</v>
      </c>
      <c r="E120" s="51" t="s">
        <v>95</v>
      </c>
      <c r="F120" s="51" t="s">
        <v>9</v>
      </c>
      <c r="G120" s="51" t="s">
        <v>16</v>
      </c>
      <c r="H120" s="51">
        <v>19</v>
      </c>
      <c r="I120" s="51">
        <f t="shared" si="4"/>
        <v>380</v>
      </c>
      <c r="J120" s="51">
        <v>20</v>
      </c>
      <c r="K120" s="16">
        <v>111</v>
      </c>
      <c r="L120" s="23">
        <f t="shared" si="5"/>
        <v>491</v>
      </c>
      <c r="M120" s="2"/>
    </row>
    <row r="121" spans="2:13" x14ac:dyDescent="0.3">
      <c r="B121" s="50">
        <v>2021</v>
      </c>
      <c r="C121" s="51" t="s">
        <v>15</v>
      </c>
      <c r="D121" s="101">
        <v>6</v>
      </c>
      <c r="E121" s="51" t="s">
        <v>95</v>
      </c>
      <c r="F121" s="51" t="s">
        <v>10</v>
      </c>
      <c r="G121" s="51" t="s">
        <v>16</v>
      </c>
      <c r="H121" s="51">
        <v>25</v>
      </c>
      <c r="I121" s="51">
        <f t="shared" si="4"/>
        <v>875</v>
      </c>
      <c r="J121" s="51">
        <v>35</v>
      </c>
      <c r="K121" s="16">
        <v>116</v>
      </c>
      <c r="L121" s="23">
        <f t="shared" si="5"/>
        <v>991</v>
      </c>
      <c r="M121" s="2"/>
    </row>
    <row r="122" spans="2:13" x14ac:dyDescent="0.3">
      <c r="B122" s="50">
        <v>2021</v>
      </c>
      <c r="C122" s="51" t="s">
        <v>15</v>
      </c>
      <c r="D122" s="101">
        <v>6</v>
      </c>
      <c r="E122" s="51" t="s">
        <v>95</v>
      </c>
      <c r="F122" s="51" t="s">
        <v>11</v>
      </c>
      <c r="G122" s="51" t="s">
        <v>16</v>
      </c>
      <c r="H122" s="51">
        <v>25</v>
      </c>
      <c r="I122" s="51">
        <f t="shared" si="4"/>
        <v>750</v>
      </c>
      <c r="J122" s="51">
        <v>30</v>
      </c>
      <c r="K122" s="16">
        <v>78</v>
      </c>
      <c r="L122" s="23">
        <f t="shared" si="5"/>
        <v>828</v>
      </c>
      <c r="M122" s="2"/>
    </row>
    <row r="123" spans="2:13" x14ac:dyDescent="0.3">
      <c r="B123" s="50">
        <v>2021</v>
      </c>
      <c r="C123" s="51" t="s">
        <v>15</v>
      </c>
      <c r="D123" s="101">
        <v>6</v>
      </c>
      <c r="E123" s="51" t="s">
        <v>95</v>
      </c>
      <c r="F123" s="51" t="s">
        <v>12</v>
      </c>
      <c r="G123" s="51" t="s">
        <v>16</v>
      </c>
      <c r="H123" s="51">
        <v>30</v>
      </c>
      <c r="I123" s="51">
        <f t="shared" si="4"/>
        <v>990</v>
      </c>
      <c r="J123" s="51">
        <v>33</v>
      </c>
      <c r="K123" s="16">
        <v>142</v>
      </c>
      <c r="L123" s="23">
        <f t="shared" si="5"/>
        <v>1132</v>
      </c>
      <c r="M123" s="2"/>
    </row>
    <row r="124" spans="2:13" x14ac:dyDescent="0.3">
      <c r="B124" s="50">
        <v>2021</v>
      </c>
      <c r="C124" s="51" t="s">
        <v>15</v>
      </c>
      <c r="D124" s="101">
        <v>6</v>
      </c>
      <c r="E124" s="51" t="s">
        <v>95</v>
      </c>
      <c r="F124" s="51" t="s">
        <v>13</v>
      </c>
      <c r="G124" s="51" t="s">
        <v>16</v>
      </c>
      <c r="H124" s="51">
        <v>27</v>
      </c>
      <c r="I124" s="51">
        <f t="shared" si="4"/>
        <v>756</v>
      </c>
      <c r="J124" s="51">
        <v>28</v>
      </c>
      <c r="K124" s="16">
        <v>99</v>
      </c>
      <c r="L124" s="23">
        <f t="shared" si="5"/>
        <v>855</v>
      </c>
      <c r="M124" s="2"/>
    </row>
    <row r="125" spans="2:13" x14ac:dyDescent="0.3">
      <c r="B125" s="50">
        <v>2021</v>
      </c>
      <c r="C125" s="51" t="s">
        <v>15</v>
      </c>
      <c r="D125" s="101">
        <v>6</v>
      </c>
      <c r="E125" s="51" t="s">
        <v>95</v>
      </c>
      <c r="F125" s="51" t="s">
        <v>6</v>
      </c>
      <c r="G125" s="51" t="s">
        <v>17</v>
      </c>
      <c r="H125" s="51">
        <v>17</v>
      </c>
      <c r="I125" s="51">
        <f t="shared" si="4"/>
        <v>272</v>
      </c>
      <c r="J125" s="51">
        <v>16</v>
      </c>
      <c r="K125" s="16">
        <v>86</v>
      </c>
      <c r="L125" s="23">
        <f t="shared" si="5"/>
        <v>358</v>
      </c>
      <c r="M125" s="2"/>
    </row>
    <row r="126" spans="2:13" x14ac:dyDescent="0.3">
      <c r="B126" s="50">
        <v>2021</v>
      </c>
      <c r="C126" s="51" t="s">
        <v>15</v>
      </c>
      <c r="D126" s="101">
        <v>6</v>
      </c>
      <c r="E126" s="51" t="s">
        <v>95</v>
      </c>
      <c r="F126" s="51" t="s">
        <v>7</v>
      </c>
      <c r="G126" s="51" t="s">
        <v>17</v>
      </c>
      <c r="H126" s="51">
        <v>18</v>
      </c>
      <c r="I126" s="51">
        <f t="shared" si="4"/>
        <v>306</v>
      </c>
      <c r="J126" s="51">
        <v>17</v>
      </c>
      <c r="K126" s="16">
        <v>92</v>
      </c>
      <c r="L126" s="23">
        <f t="shared" si="5"/>
        <v>398</v>
      </c>
      <c r="M126" s="2"/>
    </row>
    <row r="127" spans="2:13" x14ac:dyDescent="0.3">
      <c r="B127" s="50">
        <v>2021</v>
      </c>
      <c r="C127" s="51" t="s">
        <v>15</v>
      </c>
      <c r="D127" s="101">
        <v>6</v>
      </c>
      <c r="E127" s="51" t="s">
        <v>95</v>
      </c>
      <c r="F127" s="51" t="s">
        <v>8</v>
      </c>
      <c r="G127" s="51" t="s">
        <v>17</v>
      </c>
      <c r="H127" s="51">
        <v>18</v>
      </c>
      <c r="I127" s="51">
        <f t="shared" si="4"/>
        <v>450</v>
      </c>
      <c r="J127" s="51">
        <v>25</v>
      </c>
      <c r="K127" s="16">
        <v>93</v>
      </c>
      <c r="L127" s="23">
        <f t="shared" si="5"/>
        <v>543</v>
      </c>
      <c r="M127" s="2"/>
    </row>
    <row r="128" spans="2:13" x14ac:dyDescent="0.3">
      <c r="B128" s="50">
        <v>2021</v>
      </c>
      <c r="C128" s="51" t="s">
        <v>15</v>
      </c>
      <c r="D128" s="101">
        <v>6</v>
      </c>
      <c r="E128" s="51" t="s">
        <v>95</v>
      </c>
      <c r="F128" s="51" t="s">
        <v>9</v>
      </c>
      <c r="G128" s="51" t="s">
        <v>17</v>
      </c>
      <c r="H128" s="51">
        <v>19</v>
      </c>
      <c r="I128" s="51">
        <f t="shared" si="4"/>
        <v>399</v>
      </c>
      <c r="J128" s="51">
        <v>21</v>
      </c>
      <c r="K128" s="16">
        <v>89</v>
      </c>
      <c r="L128" s="23">
        <f t="shared" si="5"/>
        <v>488</v>
      </c>
      <c r="M128" s="2"/>
    </row>
    <row r="129" spans="2:13" x14ac:dyDescent="0.3">
      <c r="B129" s="50">
        <v>2021</v>
      </c>
      <c r="C129" s="51" t="s">
        <v>15</v>
      </c>
      <c r="D129" s="101">
        <v>6</v>
      </c>
      <c r="E129" s="51" t="s">
        <v>95</v>
      </c>
      <c r="F129" s="51" t="s">
        <v>10</v>
      </c>
      <c r="G129" s="51" t="s">
        <v>17</v>
      </c>
      <c r="H129" s="51">
        <v>26</v>
      </c>
      <c r="I129" s="51">
        <f t="shared" si="4"/>
        <v>780</v>
      </c>
      <c r="J129" s="51">
        <v>30</v>
      </c>
      <c r="K129" s="16">
        <v>60</v>
      </c>
      <c r="L129" s="23">
        <f t="shared" si="5"/>
        <v>840</v>
      </c>
      <c r="M129" s="2"/>
    </row>
    <row r="130" spans="2:13" x14ac:dyDescent="0.3">
      <c r="B130" s="50">
        <v>2021</v>
      </c>
      <c r="C130" s="51" t="s">
        <v>15</v>
      </c>
      <c r="D130" s="101">
        <v>6</v>
      </c>
      <c r="E130" s="51" t="s">
        <v>95</v>
      </c>
      <c r="F130" s="51" t="s">
        <v>11</v>
      </c>
      <c r="G130" s="51" t="s">
        <v>17</v>
      </c>
      <c r="H130" s="51">
        <v>27</v>
      </c>
      <c r="I130" s="51">
        <f t="shared" si="4"/>
        <v>756</v>
      </c>
      <c r="J130" s="51">
        <v>28</v>
      </c>
      <c r="K130" s="16">
        <v>67</v>
      </c>
      <c r="L130" s="23">
        <f t="shared" si="5"/>
        <v>823</v>
      </c>
      <c r="M130" s="2"/>
    </row>
    <row r="131" spans="2:13" x14ac:dyDescent="0.3">
      <c r="B131" s="50">
        <v>2021</v>
      </c>
      <c r="C131" s="51" t="s">
        <v>15</v>
      </c>
      <c r="D131" s="101">
        <v>6</v>
      </c>
      <c r="E131" s="51" t="s">
        <v>95</v>
      </c>
      <c r="F131" s="51" t="s">
        <v>12</v>
      </c>
      <c r="G131" s="51" t="s">
        <v>17</v>
      </c>
      <c r="H131" s="51">
        <v>25</v>
      </c>
      <c r="I131" s="51">
        <f t="shared" si="4"/>
        <v>825</v>
      </c>
      <c r="J131" s="51">
        <v>33</v>
      </c>
      <c r="K131" s="16">
        <v>116</v>
      </c>
      <c r="L131" s="23">
        <f t="shared" si="5"/>
        <v>941</v>
      </c>
      <c r="M131" s="2"/>
    </row>
    <row r="132" spans="2:13" x14ac:dyDescent="0.3">
      <c r="B132" s="50">
        <v>2021</v>
      </c>
      <c r="C132" s="51" t="s">
        <v>15</v>
      </c>
      <c r="D132" s="101">
        <v>6</v>
      </c>
      <c r="E132" s="51" t="s">
        <v>95</v>
      </c>
      <c r="F132" s="51" t="s">
        <v>13</v>
      </c>
      <c r="G132" s="51" t="s">
        <v>17</v>
      </c>
      <c r="H132" s="51">
        <v>26</v>
      </c>
      <c r="I132" s="51">
        <f t="shared" si="4"/>
        <v>780</v>
      </c>
      <c r="J132" s="51">
        <v>30</v>
      </c>
      <c r="K132" s="16">
        <v>116</v>
      </c>
      <c r="L132" s="23">
        <f t="shared" si="5"/>
        <v>896</v>
      </c>
      <c r="M132" s="2"/>
    </row>
    <row r="133" spans="2:13" x14ac:dyDescent="0.3">
      <c r="B133" s="50">
        <v>2022</v>
      </c>
      <c r="C133" s="51" t="s">
        <v>14</v>
      </c>
      <c r="D133" s="101">
        <v>2</v>
      </c>
      <c r="E133" s="51" t="s">
        <v>95</v>
      </c>
      <c r="F133" s="51" t="s">
        <v>6</v>
      </c>
      <c r="G133" s="51" t="s">
        <v>16</v>
      </c>
      <c r="H133" s="51">
        <v>18</v>
      </c>
      <c r="I133" s="51">
        <f t="shared" si="4"/>
        <v>378</v>
      </c>
      <c r="J133" s="51">
        <v>21</v>
      </c>
      <c r="K133" s="16">
        <v>116</v>
      </c>
      <c r="L133" s="23">
        <f t="shared" si="5"/>
        <v>494</v>
      </c>
      <c r="M133" s="2"/>
    </row>
    <row r="134" spans="2:13" x14ac:dyDescent="0.3">
      <c r="B134" s="50">
        <v>2022</v>
      </c>
      <c r="C134" s="51" t="s">
        <v>14</v>
      </c>
      <c r="D134" s="101">
        <v>2</v>
      </c>
      <c r="E134" s="51" t="s">
        <v>95</v>
      </c>
      <c r="F134" s="51" t="s">
        <v>7</v>
      </c>
      <c r="G134" s="51" t="s">
        <v>16</v>
      </c>
      <c r="H134" s="51">
        <v>19</v>
      </c>
      <c r="I134" s="51">
        <f t="shared" ref="I134:I196" si="6">H134*J134</f>
        <v>304</v>
      </c>
      <c r="J134" s="51">
        <v>16</v>
      </c>
      <c r="K134" s="16">
        <v>140</v>
      </c>
      <c r="L134" s="23">
        <f t="shared" ref="L134:L196" si="7">I134+K134</f>
        <v>444</v>
      </c>
      <c r="M134" s="2"/>
    </row>
    <row r="135" spans="2:13" x14ac:dyDescent="0.3">
      <c r="B135" s="50">
        <v>2022</v>
      </c>
      <c r="C135" s="51" t="s">
        <v>14</v>
      </c>
      <c r="D135" s="101">
        <v>2</v>
      </c>
      <c r="E135" s="51" t="s">
        <v>95</v>
      </c>
      <c r="F135" s="51" t="s">
        <v>8</v>
      </c>
      <c r="G135" s="51" t="s">
        <v>16</v>
      </c>
      <c r="H135" s="51">
        <v>20</v>
      </c>
      <c r="I135" s="51">
        <f t="shared" si="6"/>
        <v>600</v>
      </c>
      <c r="J135" s="51">
        <v>30</v>
      </c>
      <c r="K135" s="16">
        <v>81</v>
      </c>
      <c r="L135" s="23">
        <f t="shared" si="7"/>
        <v>681</v>
      </c>
      <c r="M135" s="2"/>
    </row>
    <row r="136" spans="2:13" x14ac:dyDescent="0.3">
      <c r="B136" s="50">
        <v>2022</v>
      </c>
      <c r="C136" s="51" t="s">
        <v>14</v>
      </c>
      <c r="D136" s="101">
        <v>2</v>
      </c>
      <c r="E136" s="51" t="s">
        <v>95</v>
      </c>
      <c r="F136" s="51" t="s">
        <v>9</v>
      </c>
      <c r="G136" s="51" t="s">
        <v>16</v>
      </c>
      <c r="H136" s="51">
        <v>20</v>
      </c>
      <c r="I136" s="51">
        <f t="shared" si="6"/>
        <v>340</v>
      </c>
      <c r="J136" s="51">
        <v>17</v>
      </c>
      <c r="K136" s="16">
        <v>79</v>
      </c>
      <c r="L136" s="23">
        <f t="shared" si="7"/>
        <v>419</v>
      </c>
      <c r="M136" s="2"/>
    </row>
    <row r="137" spans="2:13" x14ac:dyDescent="0.3">
      <c r="B137" s="50">
        <v>2022</v>
      </c>
      <c r="C137" s="51" t="s">
        <v>14</v>
      </c>
      <c r="D137" s="101">
        <v>2</v>
      </c>
      <c r="E137" s="51" t="s">
        <v>95</v>
      </c>
      <c r="F137" s="51" t="s">
        <v>10</v>
      </c>
      <c r="G137" s="51" t="s">
        <v>16</v>
      </c>
      <c r="H137" s="51">
        <v>18</v>
      </c>
      <c r="I137" s="51">
        <f t="shared" si="6"/>
        <v>486</v>
      </c>
      <c r="J137" s="51">
        <v>27</v>
      </c>
      <c r="K137" s="16">
        <v>70</v>
      </c>
      <c r="L137" s="23">
        <f t="shared" si="7"/>
        <v>556</v>
      </c>
      <c r="M137" s="2"/>
    </row>
    <row r="138" spans="2:13" x14ac:dyDescent="0.3">
      <c r="B138" s="50">
        <v>2022</v>
      </c>
      <c r="C138" s="51" t="s">
        <v>14</v>
      </c>
      <c r="D138" s="101">
        <v>2</v>
      </c>
      <c r="E138" s="51" t="s">
        <v>95</v>
      </c>
      <c r="F138" s="51" t="s">
        <v>11</v>
      </c>
      <c r="G138" s="51" t="s">
        <v>16</v>
      </c>
      <c r="H138" s="51">
        <v>15</v>
      </c>
      <c r="I138" s="51">
        <f t="shared" si="6"/>
        <v>480</v>
      </c>
      <c r="J138" s="51">
        <v>32</v>
      </c>
      <c r="K138" s="16">
        <v>78</v>
      </c>
      <c r="L138" s="23">
        <f t="shared" si="7"/>
        <v>558</v>
      </c>
      <c r="M138" s="2"/>
    </row>
    <row r="139" spans="2:13" x14ac:dyDescent="0.3">
      <c r="B139" s="50">
        <v>2022</v>
      </c>
      <c r="C139" s="51" t="s">
        <v>14</v>
      </c>
      <c r="D139" s="101">
        <v>2</v>
      </c>
      <c r="E139" s="51" t="s">
        <v>95</v>
      </c>
      <c r="F139" s="51" t="s">
        <v>12</v>
      </c>
      <c r="G139" s="51" t="s">
        <v>16</v>
      </c>
      <c r="H139" s="51">
        <v>17</v>
      </c>
      <c r="I139" s="51">
        <f t="shared" si="6"/>
        <v>459</v>
      </c>
      <c r="J139" s="51">
        <v>27</v>
      </c>
      <c r="K139" s="16">
        <v>127</v>
      </c>
      <c r="L139" s="23">
        <f t="shared" si="7"/>
        <v>586</v>
      </c>
      <c r="M139" s="2"/>
    </row>
    <row r="140" spans="2:13" x14ac:dyDescent="0.3">
      <c r="B140" s="50">
        <v>2022</v>
      </c>
      <c r="C140" s="51" t="s">
        <v>14</v>
      </c>
      <c r="D140" s="101">
        <v>2</v>
      </c>
      <c r="E140" s="51" t="s">
        <v>95</v>
      </c>
      <c r="F140" s="51" t="s">
        <v>13</v>
      </c>
      <c r="G140" s="51" t="s">
        <v>16</v>
      </c>
      <c r="H140" s="51">
        <v>15</v>
      </c>
      <c r="I140" s="51">
        <f t="shared" si="6"/>
        <v>450</v>
      </c>
      <c r="J140" s="51">
        <v>30</v>
      </c>
      <c r="K140" s="16">
        <v>50</v>
      </c>
      <c r="L140" s="23">
        <f t="shared" si="7"/>
        <v>500</v>
      </c>
      <c r="M140" s="2"/>
    </row>
    <row r="141" spans="2:13" x14ac:dyDescent="0.3">
      <c r="B141" s="50">
        <v>2022</v>
      </c>
      <c r="C141" s="51" t="s">
        <v>14</v>
      </c>
      <c r="D141" s="101">
        <v>2</v>
      </c>
      <c r="E141" s="51" t="s">
        <v>95</v>
      </c>
      <c r="F141" s="51" t="s">
        <v>6</v>
      </c>
      <c r="G141" s="51" t="s">
        <v>17</v>
      </c>
      <c r="H141" s="51">
        <v>19</v>
      </c>
      <c r="I141" s="51">
        <f t="shared" si="6"/>
        <v>356.47619047619048</v>
      </c>
      <c r="J141" s="51">
        <v>18.761904761904763</v>
      </c>
      <c r="K141" s="16">
        <v>139</v>
      </c>
      <c r="L141" s="23">
        <f t="shared" si="7"/>
        <v>495.47619047619048</v>
      </c>
      <c r="M141" s="2"/>
    </row>
    <row r="142" spans="2:13" x14ac:dyDescent="0.3">
      <c r="B142" s="50">
        <v>2022</v>
      </c>
      <c r="C142" s="51" t="s">
        <v>14</v>
      </c>
      <c r="D142" s="101">
        <v>2</v>
      </c>
      <c r="E142" s="51" t="s">
        <v>95</v>
      </c>
      <c r="F142" s="51" t="s">
        <v>7</v>
      </c>
      <c r="G142" s="51" t="s">
        <v>17</v>
      </c>
      <c r="H142" s="51">
        <v>19</v>
      </c>
      <c r="I142" s="51">
        <f t="shared" si="6"/>
        <v>193.25714285714284</v>
      </c>
      <c r="J142" s="51">
        <v>10.171428571428571</v>
      </c>
      <c r="K142" s="16">
        <v>103</v>
      </c>
      <c r="L142" s="23">
        <f t="shared" si="7"/>
        <v>296.25714285714287</v>
      </c>
      <c r="M142" s="2"/>
    </row>
    <row r="143" spans="2:13" x14ac:dyDescent="0.3">
      <c r="B143" s="50">
        <v>2022</v>
      </c>
      <c r="C143" s="51" t="s">
        <v>14</v>
      </c>
      <c r="D143" s="101">
        <v>2</v>
      </c>
      <c r="E143" s="51" t="s">
        <v>95</v>
      </c>
      <c r="F143" s="51" t="s">
        <v>8</v>
      </c>
      <c r="G143" s="51" t="s">
        <v>17</v>
      </c>
      <c r="H143" s="51">
        <v>20</v>
      </c>
      <c r="I143" s="51">
        <f t="shared" si="6"/>
        <v>543.125</v>
      </c>
      <c r="J143" s="51">
        <v>27.15625</v>
      </c>
      <c r="K143" s="16">
        <v>135</v>
      </c>
      <c r="L143" s="23">
        <f t="shared" si="7"/>
        <v>678.125</v>
      </c>
      <c r="M143" s="2"/>
    </row>
    <row r="144" spans="2:13" x14ac:dyDescent="0.3">
      <c r="B144" s="50">
        <v>2022</v>
      </c>
      <c r="C144" s="51" t="s">
        <v>14</v>
      </c>
      <c r="D144" s="101">
        <v>2</v>
      </c>
      <c r="E144" s="51" t="s">
        <v>95</v>
      </c>
      <c r="F144" s="51" t="s">
        <v>9</v>
      </c>
      <c r="G144" s="51" t="s">
        <v>17</v>
      </c>
      <c r="H144" s="51">
        <v>18</v>
      </c>
      <c r="I144" s="51">
        <f t="shared" si="6"/>
        <v>381.08571428571429</v>
      </c>
      <c r="J144" s="51">
        <v>21.171428571428571</v>
      </c>
      <c r="K144" s="16">
        <v>109</v>
      </c>
      <c r="L144" s="23">
        <f t="shared" si="7"/>
        <v>490.08571428571429</v>
      </c>
      <c r="M144" s="2"/>
    </row>
    <row r="145" spans="2:13" x14ac:dyDescent="0.3">
      <c r="B145" s="50">
        <v>2022</v>
      </c>
      <c r="C145" s="51" t="s">
        <v>14</v>
      </c>
      <c r="D145" s="101">
        <v>2</v>
      </c>
      <c r="E145" s="51" t="s">
        <v>95</v>
      </c>
      <c r="F145" s="51" t="s">
        <v>10</v>
      </c>
      <c r="G145" s="51" t="s">
        <v>17</v>
      </c>
      <c r="H145" s="51">
        <v>15</v>
      </c>
      <c r="I145" s="51">
        <f t="shared" si="6"/>
        <v>420</v>
      </c>
      <c r="J145" s="51">
        <v>28</v>
      </c>
      <c r="K145" s="16">
        <v>138</v>
      </c>
      <c r="L145" s="23">
        <f t="shared" si="7"/>
        <v>558</v>
      </c>
      <c r="M145" s="2"/>
    </row>
    <row r="146" spans="2:13" x14ac:dyDescent="0.3">
      <c r="B146" s="50">
        <v>2022</v>
      </c>
      <c r="C146" s="51" t="s">
        <v>14</v>
      </c>
      <c r="D146" s="101">
        <v>2</v>
      </c>
      <c r="E146" s="51" t="s">
        <v>95</v>
      </c>
      <c r="F146" s="51" t="s">
        <v>11</v>
      </c>
      <c r="G146" s="51" t="s">
        <v>17</v>
      </c>
      <c r="H146" s="51">
        <v>19</v>
      </c>
      <c r="I146" s="51">
        <f t="shared" si="6"/>
        <v>532</v>
      </c>
      <c r="J146" s="51">
        <v>28</v>
      </c>
      <c r="K146" s="16">
        <v>92</v>
      </c>
      <c r="L146" s="23">
        <f t="shared" si="7"/>
        <v>624</v>
      </c>
      <c r="M146" s="2"/>
    </row>
    <row r="147" spans="2:13" x14ac:dyDescent="0.3">
      <c r="B147" s="50">
        <v>2022</v>
      </c>
      <c r="C147" s="51" t="s">
        <v>14</v>
      </c>
      <c r="D147" s="101">
        <v>2</v>
      </c>
      <c r="E147" s="51" t="s">
        <v>95</v>
      </c>
      <c r="F147" s="51" t="s">
        <v>12</v>
      </c>
      <c r="G147" s="51" t="s">
        <v>17</v>
      </c>
      <c r="H147" s="51">
        <v>15</v>
      </c>
      <c r="I147" s="51">
        <f t="shared" si="6"/>
        <v>480</v>
      </c>
      <c r="J147" s="51">
        <v>32</v>
      </c>
      <c r="K147" s="16">
        <v>137</v>
      </c>
      <c r="L147" s="23">
        <f t="shared" si="7"/>
        <v>617</v>
      </c>
      <c r="M147" s="2"/>
    </row>
    <row r="148" spans="2:13" x14ac:dyDescent="0.3">
      <c r="B148" s="50">
        <v>2022</v>
      </c>
      <c r="C148" s="51" t="s">
        <v>14</v>
      </c>
      <c r="D148" s="101">
        <v>2</v>
      </c>
      <c r="E148" s="51" t="s">
        <v>95</v>
      </c>
      <c r="F148" s="51" t="s">
        <v>13</v>
      </c>
      <c r="G148" s="51" t="s">
        <v>17</v>
      </c>
      <c r="H148" s="51">
        <v>20</v>
      </c>
      <c r="I148" s="51">
        <f t="shared" si="6"/>
        <v>640</v>
      </c>
      <c r="J148" s="51">
        <v>32</v>
      </c>
      <c r="K148" s="16">
        <v>76</v>
      </c>
      <c r="L148" s="23">
        <f t="shared" si="7"/>
        <v>716</v>
      </c>
      <c r="M148" s="2"/>
    </row>
    <row r="149" spans="2:13" x14ac:dyDescent="0.3">
      <c r="B149" s="50">
        <v>2022</v>
      </c>
      <c r="C149" s="53" t="s">
        <v>14</v>
      </c>
      <c r="D149" s="101">
        <v>6</v>
      </c>
      <c r="E149" s="51" t="s">
        <v>95</v>
      </c>
      <c r="F149" s="51" t="s">
        <v>6</v>
      </c>
      <c r="G149" s="51" t="s">
        <v>16</v>
      </c>
      <c r="H149" s="51">
        <v>18</v>
      </c>
      <c r="I149" s="51">
        <f t="shared" si="6"/>
        <v>432</v>
      </c>
      <c r="J149" s="51">
        <v>24</v>
      </c>
      <c r="K149" s="16">
        <v>125</v>
      </c>
      <c r="L149" s="23">
        <f t="shared" si="7"/>
        <v>557</v>
      </c>
      <c r="M149" s="2"/>
    </row>
    <row r="150" spans="2:13" x14ac:dyDescent="0.3">
      <c r="B150" s="50">
        <v>2022</v>
      </c>
      <c r="C150" s="53" t="s">
        <v>14</v>
      </c>
      <c r="D150" s="101">
        <v>6</v>
      </c>
      <c r="E150" s="51" t="s">
        <v>95</v>
      </c>
      <c r="F150" s="51" t="s">
        <v>7</v>
      </c>
      <c r="G150" s="51" t="s">
        <v>16</v>
      </c>
      <c r="H150" s="51">
        <v>15</v>
      </c>
      <c r="I150" s="51">
        <f t="shared" si="6"/>
        <v>360</v>
      </c>
      <c r="J150" s="51">
        <v>24</v>
      </c>
      <c r="K150" s="16">
        <v>80</v>
      </c>
      <c r="L150" s="23">
        <f t="shared" si="7"/>
        <v>440</v>
      </c>
      <c r="M150" s="2"/>
    </row>
    <row r="151" spans="2:13" x14ac:dyDescent="0.3">
      <c r="B151" s="50">
        <v>2022</v>
      </c>
      <c r="C151" s="53" t="s">
        <v>14</v>
      </c>
      <c r="D151" s="101">
        <v>6</v>
      </c>
      <c r="E151" s="51" t="s">
        <v>95</v>
      </c>
      <c r="F151" s="51" t="s">
        <v>8</v>
      </c>
      <c r="G151" s="51" t="s">
        <v>16</v>
      </c>
      <c r="H151" s="51">
        <v>20</v>
      </c>
      <c r="I151" s="51">
        <f t="shared" si="6"/>
        <v>600</v>
      </c>
      <c r="J151" s="51">
        <v>30</v>
      </c>
      <c r="K151" s="16">
        <v>102</v>
      </c>
      <c r="L151" s="23">
        <f t="shared" si="7"/>
        <v>702</v>
      </c>
      <c r="M151" s="2"/>
    </row>
    <row r="152" spans="2:13" x14ac:dyDescent="0.3">
      <c r="B152" s="50">
        <v>2022</v>
      </c>
      <c r="C152" s="53" t="s">
        <v>14</v>
      </c>
      <c r="D152" s="101">
        <v>6</v>
      </c>
      <c r="E152" s="51" t="s">
        <v>95</v>
      </c>
      <c r="F152" s="51" t="s">
        <v>9</v>
      </c>
      <c r="G152" s="51" t="s">
        <v>16</v>
      </c>
      <c r="H152" s="51">
        <v>20</v>
      </c>
      <c r="I152" s="51">
        <f t="shared" si="6"/>
        <v>340</v>
      </c>
      <c r="J152" s="51">
        <v>17</v>
      </c>
      <c r="K152" s="16">
        <v>94</v>
      </c>
      <c r="L152" s="23">
        <f t="shared" si="7"/>
        <v>434</v>
      </c>
      <c r="M152" s="2"/>
    </row>
    <row r="153" spans="2:13" x14ac:dyDescent="0.3">
      <c r="B153" s="50">
        <v>2022</v>
      </c>
      <c r="C153" s="53" t="s">
        <v>14</v>
      </c>
      <c r="D153" s="101">
        <v>6</v>
      </c>
      <c r="E153" s="51" t="s">
        <v>95</v>
      </c>
      <c r="F153" s="51" t="s">
        <v>10</v>
      </c>
      <c r="G153" s="51" t="s">
        <v>16</v>
      </c>
      <c r="H153" s="51">
        <v>15</v>
      </c>
      <c r="I153" s="51">
        <f t="shared" si="6"/>
        <v>510</v>
      </c>
      <c r="J153" s="51">
        <v>34</v>
      </c>
      <c r="K153" s="16">
        <v>60</v>
      </c>
      <c r="L153" s="23">
        <f t="shared" si="7"/>
        <v>570</v>
      </c>
      <c r="M153" s="2"/>
    </row>
    <row r="154" spans="2:13" x14ac:dyDescent="0.3">
      <c r="B154" s="50">
        <v>2022</v>
      </c>
      <c r="C154" s="53" t="s">
        <v>14</v>
      </c>
      <c r="D154" s="101">
        <v>6</v>
      </c>
      <c r="E154" s="51" t="s">
        <v>95</v>
      </c>
      <c r="F154" s="51" t="s">
        <v>11</v>
      </c>
      <c r="G154" s="51" t="s">
        <v>16</v>
      </c>
      <c r="H154" s="51">
        <v>17</v>
      </c>
      <c r="I154" s="51">
        <f t="shared" si="6"/>
        <v>459</v>
      </c>
      <c r="J154" s="51">
        <v>27</v>
      </c>
      <c r="K154" s="16">
        <v>70</v>
      </c>
      <c r="L154" s="23">
        <f t="shared" si="7"/>
        <v>529</v>
      </c>
      <c r="M154" s="2"/>
    </row>
    <row r="155" spans="2:13" x14ac:dyDescent="0.3">
      <c r="B155" s="50">
        <v>2022</v>
      </c>
      <c r="C155" s="53" t="s">
        <v>14</v>
      </c>
      <c r="D155" s="101">
        <v>6</v>
      </c>
      <c r="E155" s="51" t="s">
        <v>95</v>
      </c>
      <c r="F155" s="51" t="s">
        <v>12</v>
      </c>
      <c r="G155" s="51" t="s">
        <v>16</v>
      </c>
      <c r="H155" s="51">
        <v>17</v>
      </c>
      <c r="I155" s="51">
        <f t="shared" si="6"/>
        <v>544</v>
      </c>
      <c r="J155" s="51">
        <v>32</v>
      </c>
      <c r="K155" s="16">
        <v>117</v>
      </c>
      <c r="L155" s="23">
        <f t="shared" si="7"/>
        <v>661</v>
      </c>
      <c r="M155" s="2"/>
    </row>
    <row r="156" spans="2:13" x14ac:dyDescent="0.3">
      <c r="B156" s="50">
        <v>2022</v>
      </c>
      <c r="C156" s="53" t="s">
        <v>14</v>
      </c>
      <c r="D156" s="101">
        <v>6</v>
      </c>
      <c r="E156" s="51" t="s">
        <v>95</v>
      </c>
      <c r="F156" s="51" t="s">
        <v>13</v>
      </c>
      <c r="G156" s="51" t="s">
        <v>16</v>
      </c>
      <c r="H156" s="51">
        <v>19</v>
      </c>
      <c r="I156" s="51">
        <f t="shared" si="6"/>
        <v>513</v>
      </c>
      <c r="J156" s="51">
        <v>27</v>
      </c>
      <c r="K156" s="16">
        <v>125</v>
      </c>
      <c r="L156" s="23">
        <f t="shared" si="7"/>
        <v>638</v>
      </c>
      <c r="M156" s="2"/>
    </row>
    <row r="157" spans="2:13" x14ac:dyDescent="0.3">
      <c r="B157" s="50">
        <v>2022</v>
      </c>
      <c r="C157" s="53" t="s">
        <v>14</v>
      </c>
      <c r="D157" s="101">
        <v>6</v>
      </c>
      <c r="E157" s="51" t="s">
        <v>95</v>
      </c>
      <c r="F157" s="51" t="s">
        <v>6</v>
      </c>
      <c r="G157" s="51" t="s">
        <v>17</v>
      </c>
      <c r="H157" s="51">
        <v>20</v>
      </c>
      <c r="I157" s="51">
        <f t="shared" si="6"/>
        <v>128.51063829787233</v>
      </c>
      <c r="J157" s="51">
        <v>6.4255319148936172</v>
      </c>
      <c r="K157" s="16">
        <v>133</v>
      </c>
      <c r="L157" s="23">
        <f t="shared" si="7"/>
        <v>261.51063829787233</v>
      </c>
      <c r="M157" s="2"/>
    </row>
    <row r="158" spans="2:13" x14ac:dyDescent="0.3">
      <c r="B158" s="50">
        <v>2022</v>
      </c>
      <c r="C158" s="53" t="s">
        <v>14</v>
      </c>
      <c r="D158" s="101">
        <v>6</v>
      </c>
      <c r="E158" s="51" t="s">
        <v>95</v>
      </c>
      <c r="F158" s="51" t="s">
        <v>7</v>
      </c>
      <c r="G158" s="51" t="s">
        <v>17</v>
      </c>
      <c r="H158" s="51">
        <v>17</v>
      </c>
      <c r="I158" s="51">
        <f t="shared" si="6"/>
        <v>172.17021276595744</v>
      </c>
      <c r="J158" s="51">
        <v>10.127659574468085</v>
      </c>
      <c r="K158" s="16">
        <v>128</v>
      </c>
      <c r="L158" s="23">
        <f t="shared" si="7"/>
        <v>300.17021276595744</v>
      </c>
      <c r="M158" s="2"/>
    </row>
    <row r="159" spans="2:13" x14ac:dyDescent="0.3">
      <c r="B159" s="50">
        <v>2022</v>
      </c>
      <c r="C159" s="53" t="s">
        <v>14</v>
      </c>
      <c r="D159" s="101">
        <v>6</v>
      </c>
      <c r="E159" s="51" t="s">
        <v>95</v>
      </c>
      <c r="F159" s="51" t="s">
        <v>8</v>
      </c>
      <c r="G159" s="51" t="s">
        <v>17</v>
      </c>
      <c r="H159" s="51">
        <v>15</v>
      </c>
      <c r="I159" s="51">
        <f t="shared" si="6"/>
        <v>129</v>
      </c>
      <c r="J159" s="51">
        <v>8.6</v>
      </c>
      <c r="K159" s="16">
        <v>75</v>
      </c>
      <c r="L159" s="23">
        <f t="shared" si="7"/>
        <v>204</v>
      </c>
      <c r="M159" s="2"/>
    </row>
    <row r="160" spans="2:13" x14ac:dyDescent="0.3">
      <c r="B160" s="50">
        <v>2022</v>
      </c>
      <c r="C160" s="53" t="s">
        <v>14</v>
      </c>
      <c r="D160" s="101">
        <v>6</v>
      </c>
      <c r="E160" s="51" t="s">
        <v>95</v>
      </c>
      <c r="F160" s="51" t="s">
        <v>9</v>
      </c>
      <c r="G160" s="51" t="s">
        <v>17</v>
      </c>
      <c r="H160" s="51">
        <v>16</v>
      </c>
      <c r="I160" s="51">
        <f t="shared" si="6"/>
        <v>367.21951219512198</v>
      </c>
      <c r="J160" s="51">
        <v>22.951219512195124</v>
      </c>
      <c r="K160" s="16">
        <v>81</v>
      </c>
      <c r="L160" s="23">
        <f t="shared" si="7"/>
        <v>448.21951219512198</v>
      </c>
      <c r="M160" s="2"/>
    </row>
    <row r="161" spans="2:13" x14ac:dyDescent="0.3">
      <c r="B161" s="50">
        <v>2022</v>
      </c>
      <c r="C161" s="53" t="s">
        <v>14</v>
      </c>
      <c r="D161" s="101">
        <v>6</v>
      </c>
      <c r="E161" s="51" t="s">
        <v>95</v>
      </c>
      <c r="F161" s="51" t="s">
        <v>10</v>
      </c>
      <c r="G161" s="51" t="s">
        <v>17</v>
      </c>
      <c r="H161" s="51">
        <v>16</v>
      </c>
      <c r="I161" s="51">
        <f t="shared" si="6"/>
        <v>480</v>
      </c>
      <c r="J161" s="51">
        <v>30</v>
      </c>
      <c r="K161" s="16">
        <v>101</v>
      </c>
      <c r="L161" s="23">
        <f t="shared" si="7"/>
        <v>581</v>
      </c>
      <c r="M161" s="2"/>
    </row>
    <row r="162" spans="2:13" x14ac:dyDescent="0.3">
      <c r="B162" s="50">
        <v>2022</v>
      </c>
      <c r="C162" s="53" t="s">
        <v>14</v>
      </c>
      <c r="D162" s="101">
        <v>6</v>
      </c>
      <c r="E162" s="51" t="s">
        <v>95</v>
      </c>
      <c r="F162" s="51" t="s">
        <v>11</v>
      </c>
      <c r="G162" s="51" t="s">
        <v>17</v>
      </c>
      <c r="H162" s="51">
        <v>15</v>
      </c>
      <c r="I162" s="51">
        <f t="shared" si="6"/>
        <v>375</v>
      </c>
      <c r="J162" s="51">
        <v>25</v>
      </c>
      <c r="K162" s="16">
        <v>79</v>
      </c>
      <c r="L162" s="23">
        <f t="shared" si="7"/>
        <v>454</v>
      </c>
      <c r="M162" s="2"/>
    </row>
    <row r="163" spans="2:13" x14ac:dyDescent="0.3">
      <c r="B163" s="50">
        <v>2022</v>
      </c>
      <c r="C163" s="53" t="s">
        <v>14</v>
      </c>
      <c r="D163" s="101">
        <v>6</v>
      </c>
      <c r="E163" s="51" t="s">
        <v>95</v>
      </c>
      <c r="F163" s="51" t="s">
        <v>12</v>
      </c>
      <c r="G163" s="51" t="s">
        <v>17</v>
      </c>
      <c r="H163" s="51">
        <v>18</v>
      </c>
      <c r="I163" s="51">
        <f t="shared" si="6"/>
        <v>594</v>
      </c>
      <c r="J163" s="51">
        <v>33</v>
      </c>
      <c r="K163" s="16">
        <v>111</v>
      </c>
      <c r="L163" s="23">
        <f t="shared" si="7"/>
        <v>705</v>
      </c>
      <c r="M163" s="2"/>
    </row>
    <row r="164" spans="2:13" x14ac:dyDescent="0.3">
      <c r="B164" s="50">
        <v>2022</v>
      </c>
      <c r="C164" s="53" t="s">
        <v>14</v>
      </c>
      <c r="D164" s="101">
        <v>6</v>
      </c>
      <c r="E164" s="51" t="s">
        <v>95</v>
      </c>
      <c r="F164" s="51" t="s">
        <v>13</v>
      </c>
      <c r="G164" s="51" t="s">
        <v>17</v>
      </c>
      <c r="H164" s="51">
        <v>16</v>
      </c>
      <c r="I164" s="51">
        <f t="shared" si="6"/>
        <v>432</v>
      </c>
      <c r="J164" s="51">
        <v>27</v>
      </c>
      <c r="K164" s="16">
        <v>112</v>
      </c>
      <c r="L164" s="23">
        <f t="shared" si="7"/>
        <v>544</v>
      </c>
      <c r="M164" s="2"/>
    </row>
    <row r="165" spans="2:13" x14ac:dyDescent="0.3">
      <c r="B165" s="50">
        <v>2022</v>
      </c>
      <c r="C165" s="51" t="s">
        <v>15</v>
      </c>
      <c r="D165" s="101">
        <v>2</v>
      </c>
      <c r="E165" s="51" t="s">
        <v>95</v>
      </c>
      <c r="F165" s="51" t="s">
        <v>6</v>
      </c>
      <c r="G165" s="51" t="s">
        <v>16</v>
      </c>
      <c r="H165" s="51">
        <v>17</v>
      </c>
      <c r="I165" s="51">
        <f t="shared" si="6"/>
        <v>425</v>
      </c>
      <c r="J165" s="51">
        <v>25</v>
      </c>
      <c r="K165" s="16">
        <v>53</v>
      </c>
      <c r="L165" s="23">
        <f t="shared" si="7"/>
        <v>478</v>
      </c>
      <c r="M165" s="2"/>
    </row>
    <row r="166" spans="2:13" x14ac:dyDescent="0.3">
      <c r="B166" s="50">
        <v>2022</v>
      </c>
      <c r="C166" s="51" t="s">
        <v>15</v>
      </c>
      <c r="D166" s="101">
        <v>2</v>
      </c>
      <c r="E166" s="51" t="s">
        <v>95</v>
      </c>
      <c r="F166" s="51" t="s">
        <v>7</v>
      </c>
      <c r="G166" s="51" t="s">
        <v>16</v>
      </c>
      <c r="H166" s="51">
        <v>18</v>
      </c>
      <c r="I166" s="51">
        <f t="shared" si="6"/>
        <v>288</v>
      </c>
      <c r="J166" s="51">
        <v>16</v>
      </c>
      <c r="K166" s="16">
        <v>73</v>
      </c>
      <c r="L166" s="23">
        <f t="shared" si="7"/>
        <v>361</v>
      </c>
      <c r="M166" s="2"/>
    </row>
    <row r="167" spans="2:13" x14ac:dyDescent="0.3">
      <c r="B167" s="50">
        <v>2022</v>
      </c>
      <c r="C167" s="51" t="s">
        <v>15</v>
      </c>
      <c r="D167" s="101">
        <v>2</v>
      </c>
      <c r="E167" s="51" t="s">
        <v>95</v>
      </c>
      <c r="F167" s="51" t="s">
        <v>8</v>
      </c>
      <c r="G167" s="51" t="s">
        <v>16</v>
      </c>
      <c r="H167" s="51">
        <v>29</v>
      </c>
      <c r="I167" s="51">
        <f t="shared" si="6"/>
        <v>725</v>
      </c>
      <c r="J167" s="51">
        <v>25</v>
      </c>
      <c r="K167" s="16">
        <v>100</v>
      </c>
      <c r="L167" s="23">
        <f t="shared" si="7"/>
        <v>825</v>
      </c>
      <c r="M167" s="2"/>
    </row>
    <row r="168" spans="2:13" x14ac:dyDescent="0.3">
      <c r="B168" s="50">
        <v>2022</v>
      </c>
      <c r="C168" s="51" t="s">
        <v>15</v>
      </c>
      <c r="D168" s="101">
        <v>2</v>
      </c>
      <c r="E168" s="51" t="s">
        <v>95</v>
      </c>
      <c r="F168" s="51" t="s">
        <v>9</v>
      </c>
      <c r="G168" s="51" t="s">
        <v>16</v>
      </c>
      <c r="H168" s="51">
        <v>19</v>
      </c>
      <c r="I168" s="51">
        <f t="shared" si="6"/>
        <v>437</v>
      </c>
      <c r="J168" s="51">
        <v>23</v>
      </c>
      <c r="K168" s="16">
        <v>81</v>
      </c>
      <c r="L168" s="23">
        <f t="shared" si="7"/>
        <v>518</v>
      </c>
      <c r="M168" s="2"/>
    </row>
    <row r="169" spans="2:13" x14ac:dyDescent="0.3">
      <c r="B169" s="50">
        <v>2022</v>
      </c>
      <c r="C169" s="51" t="s">
        <v>15</v>
      </c>
      <c r="D169" s="101">
        <v>2</v>
      </c>
      <c r="E169" s="51" t="s">
        <v>95</v>
      </c>
      <c r="F169" s="51" t="s">
        <v>10</v>
      </c>
      <c r="G169" s="51" t="s">
        <v>16</v>
      </c>
      <c r="H169" s="51">
        <v>25</v>
      </c>
      <c r="I169" s="51">
        <f t="shared" si="6"/>
        <v>675</v>
      </c>
      <c r="J169" s="51">
        <v>27</v>
      </c>
      <c r="K169" s="16">
        <v>150</v>
      </c>
      <c r="L169" s="23">
        <f t="shared" si="7"/>
        <v>825</v>
      </c>
      <c r="M169" s="2"/>
    </row>
    <row r="170" spans="2:13" x14ac:dyDescent="0.3">
      <c r="B170" s="50">
        <v>2022</v>
      </c>
      <c r="C170" s="51" t="s">
        <v>15</v>
      </c>
      <c r="D170" s="101">
        <v>2</v>
      </c>
      <c r="E170" s="51" t="s">
        <v>95</v>
      </c>
      <c r="F170" s="51" t="s">
        <v>11</v>
      </c>
      <c r="G170" s="51" t="s">
        <v>16</v>
      </c>
      <c r="H170" s="51">
        <v>26</v>
      </c>
      <c r="I170" s="51">
        <f t="shared" si="6"/>
        <v>754</v>
      </c>
      <c r="J170" s="51">
        <v>29</v>
      </c>
      <c r="K170" s="16">
        <v>123</v>
      </c>
      <c r="L170" s="23">
        <f t="shared" si="7"/>
        <v>877</v>
      </c>
      <c r="M170" s="2"/>
    </row>
    <row r="171" spans="2:13" x14ac:dyDescent="0.3">
      <c r="B171" s="50">
        <v>2022</v>
      </c>
      <c r="C171" s="51" t="s">
        <v>15</v>
      </c>
      <c r="D171" s="101">
        <v>2</v>
      </c>
      <c r="E171" s="51" t="s">
        <v>95</v>
      </c>
      <c r="F171" s="51" t="s">
        <v>12</v>
      </c>
      <c r="G171" s="51" t="s">
        <v>16</v>
      </c>
      <c r="H171" s="51">
        <v>30</v>
      </c>
      <c r="I171" s="51">
        <f t="shared" si="6"/>
        <v>840</v>
      </c>
      <c r="J171" s="51">
        <v>28</v>
      </c>
      <c r="K171" s="16">
        <v>109</v>
      </c>
      <c r="L171" s="23">
        <f t="shared" si="7"/>
        <v>949</v>
      </c>
      <c r="M171" s="2"/>
    </row>
    <row r="172" spans="2:13" x14ac:dyDescent="0.3">
      <c r="B172" s="50">
        <v>2022</v>
      </c>
      <c r="C172" s="51" t="s">
        <v>15</v>
      </c>
      <c r="D172" s="101">
        <v>2</v>
      </c>
      <c r="E172" s="51" t="s">
        <v>95</v>
      </c>
      <c r="F172" s="51" t="s">
        <v>13</v>
      </c>
      <c r="G172" s="51" t="s">
        <v>16</v>
      </c>
      <c r="H172" s="51">
        <v>30</v>
      </c>
      <c r="I172" s="51">
        <f t="shared" si="6"/>
        <v>990</v>
      </c>
      <c r="J172" s="51">
        <v>33</v>
      </c>
      <c r="K172" s="16">
        <v>71</v>
      </c>
      <c r="L172" s="23">
        <f t="shared" si="7"/>
        <v>1061</v>
      </c>
      <c r="M172" s="2"/>
    </row>
    <row r="173" spans="2:13" x14ac:dyDescent="0.3">
      <c r="B173" s="50">
        <v>2022</v>
      </c>
      <c r="C173" s="51" t="s">
        <v>15</v>
      </c>
      <c r="D173" s="101">
        <v>2</v>
      </c>
      <c r="E173" s="51" t="s">
        <v>95</v>
      </c>
      <c r="F173" s="51" t="s">
        <v>6</v>
      </c>
      <c r="G173" s="51" t="s">
        <v>17</v>
      </c>
      <c r="H173" s="51">
        <v>17</v>
      </c>
      <c r="I173" s="51">
        <f t="shared" si="6"/>
        <v>323</v>
      </c>
      <c r="J173" s="51">
        <v>19</v>
      </c>
      <c r="K173" s="16">
        <v>65</v>
      </c>
      <c r="L173" s="23">
        <f t="shared" si="7"/>
        <v>388</v>
      </c>
      <c r="M173" s="2"/>
    </row>
    <row r="174" spans="2:13" x14ac:dyDescent="0.3">
      <c r="B174" s="50">
        <v>2022</v>
      </c>
      <c r="C174" s="51" t="s">
        <v>15</v>
      </c>
      <c r="D174" s="101">
        <v>2</v>
      </c>
      <c r="E174" s="51" t="s">
        <v>95</v>
      </c>
      <c r="F174" s="51" t="s">
        <v>7</v>
      </c>
      <c r="G174" s="51" t="s">
        <v>17</v>
      </c>
      <c r="H174" s="51">
        <v>18</v>
      </c>
      <c r="I174" s="51">
        <f t="shared" si="6"/>
        <v>342</v>
      </c>
      <c r="J174" s="51">
        <v>19</v>
      </c>
      <c r="K174" s="16">
        <v>149</v>
      </c>
      <c r="L174" s="23">
        <f t="shared" si="7"/>
        <v>491</v>
      </c>
      <c r="M174" s="2"/>
    </row>
    <row r="175" spans="2:13" x14ac:dyDescent="0.3">
      <c r="B175" s="50">
        <v>2022</v>
      </c>
      <c r="C175" s="51" t="s">
        <v>15</v>
      </c>
      <c r="D175" s="101">
        <v>2</v>
      </c>
      <c r="E175" s="51" t="s">
        <v>95</v>
      </c>
      <c r="F175" s="51" t="s">
        <v>8</v>
      </c>
      <c r="G175" s="51" t="s">
        <v>17</v>
      </c>
      <c r="H175" s="51">
        <v>18</v>
      </c>
      <c r="I175" s="51">
        <f t="shared" si="6"/>
        <v>288</v>
      </c>
      <c r="J175" s="51">
        <v>16</v>
      </c>
      <c r="K175" s="16">
        <v>53</v>
      </c>
      <c r="L175" s="23">
        <f t="shared" si="7"/>
        <v>341</v>
      </c>
      <c r="M175" s="2"/>
    </row>
    <row r="176" spans="2:13" x14ac:dyDescent="0.3">
      <c r="B176" s="50">
        <v>2022</v>
      </c>
      <c r="C176" s="51" t="s">
        <v>15</v>
      </c>
      <c r="D176" s="101">
        <v>2</v>
      </c>
      <c r="E176" s="51" t="s">
        <v>95</v>
      </c>
      <c r="F176" s="51" t="s">
        <v>9</v>
      </c>
      <c r="G176" s="51" t="s">
        <v>17</v>
      </c>
      <c r="H176" s="51">
        <v>17</v>
      </c>
      <c r="I176" s="51">
        <f t="shared" si="6"/>
        <v>306</v>
      </c>
      <c r="J176" s="51">
        <v>18</v>
      </c>
      <c r="K176" s="16">
        <v>71</v>
      </c>
      <c r="L176" s="23">
        <f t="shared" si="7"/>
        <v>377</v>
      </c>
      <c r="M176" s="2"/>
    </row>
    <row r="177" spans="2:13" x14ac:dyDescent="0.3">
      <c r="B177" s="50">
        <v>2022</v>
      </c>
      <c r="C177" s="51" t="s">
        <v>15</v>
      </c>
      <c r="D177" s="101">
        <v>2</v>
      </c>
      <c r="E177" s="51" t="s">
        <v>95</v>
      </c>
      <c r="F177" s="51" t="s">
        <v>10</v>
      </c>
      <c r="G177" s="51" t="s">
        <v>17</v>
      </c>
      <c r="H177" s="51">
        <v>26</v>
      </c>
      <c r="I177" s="51">
        <f t="shared" si="6"/>
        <v>832</v>
      </c>
      <c r="J177" s="51">
        <v>32</v>
      </c>
      <c r="K177" s="16">
        <v>63</v>
      </c>
      <c r="L177" s="23">
        <f t="shared" si="7"/>
        <v>895</v>
      </c>
      <c r="M177" s="2"/>
    </row>
    <row r="178" spans="2:13" x14ac:dyDescent="0.3">
      <c r="B178" s="50">
        <v>2022</v>
      </c>
      <c r="C178" s="51" t="s">
        <v>15</v>
      </c>
      <c r="D178" s="101">
        <v>2</v>
      </c>
      <c r="E178" s="51" t="s">
        <v>95</v>
      </c>
      <c r="F178" s="51" t="s">
        <v>11</v>
      </c>
      <c r="G178" s="51" t="s">
        <v>17</v>
      </c>
      <c r="H178" s="51">
        <v>30</v>
      </c>
      <c r="I178" s="51">
        <f t="shared" si="6"/>
        <v>810</v>
      </c>
      <c r="J178" s="51">
        <v>27</v>
      </c>
      <c r="K178" s="16">
        <v>108</v>
      </c>
      <c r="L178" s="23">
        <f t="shared" si="7"/>
        <v>918</v>
      </c>
      <c r="M178" s="2"/>
    </row>
    <row r="179" spans="2:13" x14ac:dyDescent="0.3">
      <c r="B179" s="50">
        <v>2022</v>
      </c>
      <c r="C179" s="51" t="s">
        <v>15</v>
      </c>
      <c r="D179" s="101">
        <v>2</v>
      </c>
      <c r="E179" s="51" t="s">
        <v>95</v>
      </c>
      <c r="F179" s="51" t="s">
        <v>12</v>
      </c>
      <c r="G179" s="51" t="s">
        <v>17</v>
      </c>
      <c r="H179" s="51">
        <v>28</v>
      </c>
      <c r="I179" s="51">
        <f t="shared" si="6"/>
        <v>924</v>
      </c>
      <c r="J179" s="51">
        <v>33</v>
      </c>
      <c r="K179" s="16">
        <v>88</v>
      </c>
      <c r="L179" s="23">
        <f t="shared" si="7"/>
        <v>1012</v>
      </c>
      <c r="M179" s="2"/>
    </row>
    <row r="180" spans="2:13" x14ac:dyDescent="0.3">
      <c r="B180" s="50">
        <v>2022</v>
      </c>
      <c r="C180" s="51" t="s">
        <v>15</v>
      </c>
      <c r="D180" s="101">
        <v>2</v>
      </c>
      <c r="E180" s="51" t="s">
        <v>95</v>
      </c>
      <c r="F180" s="51" t="s">
        <v>13</v>
      </c>
      <c r="G180" s="51" t="s">
        <v>17</v>
      </c>
      <c r="H180" s="51">
        <v>26</v>
      </c>
      <c r="I180" s="51">
        <f t="shared" si="6"/>
        <v>754</v>
      </c>
      <c r="J180" s="51">
        <v>29</v>
      </c>
      <c r="K180" s="16">
        <v>146</v>
      </c>
      <c r="L180" s="23">
        <f t="shared" si="7"/>
        <v>900</v>
      </c>
      <c r="M180" s="2"/>
    </row>
    <row r="181" spans="2:13" x14ac:dyDescent="0.3">
      <c r="B181" s="50">
        <v>2022</v>
      </c>
      <c r="C181" s="51" t="s">
        <v>15</v>
      </c>
      <c r="D181" s="101">
        <v>6</v>
      </c>
      <c r="E181" s="51" t="s">
        <v>95</v>
      </c>
      <c r="F181" s="51" t="s">
        <v>6</v>
      </c>
      <c r="G181" s="51" t="s">
        <v>16</v>
      </c>
      <c r="H181" s="51">
        <v>16</v>
      </c>
      <c r="I181" s="51">
        <f t="shared" si="6"/>
        <v>256</v>
      </c>
      <c r="J181" s="51">
        <v>16</v>
      </c>
      <c r="K181" s="16">
        <v>56</v>
      </c>
      <c r="L181" s="23">
        <f t="shared" si="7"/>
        <v>312</v>
      </c>
      <c r="M181" s="2"/>
    </row>
    <row r="182" spans="2:13" x14ac:dyDescent="0.3">
      <c r="B182" s="50">
        <v>2022</v>
      </c>
      <c r="C182" s="51" t="s">
        <v>15</v>
      </c>
      <c r="D182" s="101">
        <v>6</v>
      </c>
      <c r="E182" s="51" t="s">
        <v>95</v>
      </c>
      <c r="F182" s="51" t="s">
        <v>7</v>
      </c>
      <c r="G182" s="51" t="s">
        <v>16</v>
      </c>
      <c r="H182" s="51">
        <v>19</v>
      </c>
      <c r="I182" s="51">
        <f t="shared" si="6"/>
        <v>437</v>
      </c>
      <c r="J182" s="51">
        <v>23</v>
      </c>
      <c r="K182" s="16">
        <v>94</v>
      </c>
      <c r="L182" s="23">
        <f t="shared" si="7"/>
        <v>531</v>
      </c>
      <c r="M182" s="2"/>
    </row>
    <row r="183" spans="2:13" x14ac:dyDescent="0.3">
      <c r="B183" s="50">
        <v>2022</v>
      </c>
      <c r="C183" s="51" t="s">
        <v>15</v>
      </c>
      <c r="D183" s="101">
        <v>6</v>
      </c>
      <c r="E183" s="51" t="s">
        <v>95</v>
      </c>
      <c r="F183" s="51" t="s">
        <v>8</v>
      </c>
      <c r="G183" s="51" t="s">
        <v>16</v>
      </c>
      <c r="H183" s="51">
        <v>28</v>
      </c>
      <c r="I183" s="51">
        <f t="shared" si="6"/>
        <v>700</v>
      </c>
      <c r="J183" s="51">
        <v>25</v>
      </c>
      <c r="K183" s="16">
        <v>113</v>
      </c>
      <c r="L183" s="23">
        <f t="shared" si="7"/>
        <v>813</v>
      </c>
      <c r="M183" s="2"/>
    </row>
    <row r="184" spans="2:13" x14ac:dyDescent="0.3">
      <c r="B184" s="50">
        <v>2022</v>
      </c>
      <c r="C184" s="51" t="s">
        <v>15</v>
      </c>
      <c r="D184" s="101">
        <v>6</v>
      </c>
      <c r="E184" s="51" t="s">
        <v>95</v>
      </c>
      <c r="F184" s="51" t="s">
        <v>9</v>
      </c>
      <c r="G184" s="51" t="s">
        <v>16</v>
      </c>
      <c r="H184" s="51">
        <v>19</v>
      </c>
      <c r="I184" s="51">
        <f t="shared" si="6"/>
        <v>361</v>
      </c>
      <c r="J184" s="51">
        <v>19</v>
      </c>
      <c r="K184" s="16">
        <v>59</v>
      </c>
      <c r="L184" s="23">
        <f t="shared" si="7"/>
        <v>420</v>
      </c>
      <c r="M184" s="2"/>
    </row>
    <row r="185" spans="2:13" x14ac:dyDescent="0.3">
      <c r="B185" s="50">
        <v>2022</v>
      </c>
      <c r="C185" s="51" t="s">
        <v>15</v>
      </c>
      <c r="D185" s="101">
        <v>6</v>
      </c>
      <c r="E185" s="51" t="s">
        <v>95</v>
      </c>
      <c r="F185" s="51" t="s">
        <v>10</v>
      </c>
      <c r="G185" s="51" t="s">
        <v>16</v>
      </c>
      <c r="H185" s="51">
        <v>26</v>
      </c>
      <c r="I185" s="51">
        <f t="shared" si="6"/>
        <v>650</v>
      </c>
      <c r="J185" s="51">
        <v>25</v>
      </c>
      <c r="K185" s="16">
        <v>108</v>
      </c>
      <c r="L185" s="23">
        <f t="shared" si="7"/>
        <v>758</v>
      </c>
      <c r="M185" s="2"/>
    </row>
    <row r="186" spans="2:13" x14ac:dyDescent="0.3">
      <c r="B186" s="50">
        <v>2022</v>
      </c>
      <c r="C186" s="51" t="s">
        <v>15</v>
      </c>
      <c r="D186" s="101">
        <v>6</v>
      </c>
      <c r="E186" s="51" t="s">
        <v>95</v>
      </c>
      <c r="F186" s="51" t="s">
        <v>11</v>
      </c>
      <c r="G186" s="51" t="s">
        <v>16</v>
      </c>
      <c r="H186" s="51">
        <v>26</v>
      </c>
      <c r="I186" s="51">
        <f t="shared" si="6"/>
        <v>754</v>
      </c>
      <c r="J186" s="51">
        <v>29</v>
      </c>
      <c r="K186" s="16">
        <v>96</v>
      </c>
      <c r="L186" s="23">
        <f t="shared" si="7"/>
        <v>850</v>
      </c>
      <c r="M186" s="2"/>
    </row>
    <row r="187" spans="2:13" x14ac:dyDescent="0.3">
      <c r="B187" s="50">
        <v>2022</v>
      </c>
      <c r="C187" s="51" t="s">
        <v>15</v>
      </c>
      <c r="D187" s="101">
        <v>6</v>
      </c>
      <c r="E187" s="51" t="s">
        <v>95</v>
      </c>
      <c r="F187" s="51" t="s">
        <v>12</v>
      </c>
      <c r="G187" s="51" t="s">
        <v>16</v>
      </c>
      <c r="H187" s="51">
        <v>28</v>
      </c>
      <c r="I187" s="51">
        <f t="shared" si="6"/>
        <v>980</v>
      </c>
      <c r="J187" s="51">
        <v>35</v>
      </c>
      <c r="K187" s="16">
        <v>131</v>
      </c>
      <c r="L187" s="23">
        <f t="shared" si="7"/>
        <v>1111</v>
      </c>
      <c r="M187" s="2"/>
    </row>
    <row r="188" spans="2:13" x14ac:dyDescent="0.3">
      <c r="B188" s="50">
        <v>2022</v>
      </c>
      <c r="C188" s="51" t="s">
        <v>15</v>
      </c>
      <c r="D188" s="101">
        <v>6</v>
      </c>
      <c r="E188" s="51" t="s">
        <v>95</v>
      </c>
      <c r="F188" s="51" t="s">
        <v>13</v>
      </c>
      <c r="G188" s="51" t="s">
        <v>16</v>
      </c>
      <c r="H188" s="51">
        <v>28</v>
      </c>
      <c r="I188" s="51">
        <f t="shared" si="6"/>
        <v>980</v>
      </c>
      <c r="J188" s="51">
        <v>35</v>
      </c>
      <c r="K188" s="16">
        <v>92</v>
      </c>
      <c r="L188" s="23">
        <f t="shared" si="7"/>
        <v>1072</v>
      </c>
      <c r="M188" s="2"/>
    </row>
    <row r="189" spans="2:13" x14ac:dyDescent="0.3">
      <c r="B189" s="50">
        <v>2022</v>
      </c>
      <c r="C189" s="51" t="s">
        <v>15</v>
      </c>
      <c r="D189" s="101">
        <v>6</v>
      </c>
      <c r="E189" s="51" t="s">
        <v>95</v>
      </c>
      <c r="F189" s="51" t="s">
        <v>6</v>
      </c>
      <c r="G189" s="51" t="s">
        <v>17</v>
      </c>
      <c r="H189" s="51">
        <v>19</v>
      </c>
      <c r="I189" s="51">
        <f t="shared" si="6"/>
        <v>304</v>
      </c>
      <c r="J189" s="51">
        <v>16</v>
      </c>
      <c r="K189" s="16">
        <v>91</v>
      </c>
      <c r="L189" s="23">
        <f t="shared" si="7"/>
        <v>395</v>
      </c>
      <c r="M189" s="2"/>
    </row>
    <row r="190" spans="2:13" x14ac:dyDescent="0.3">
      <c r="B190" s="50">
        <v>2022</v>
      </c>
      <c r="C190" s="51" t="s">
        <v>15</v>
      </c>
      <c r="D190" s="101">
        <v>6</v>
      </c>
      <c r="E190" s="51" t="s">
        <v>95</v>
      </c>
      <c r="F190" s="51" t="s">
        <v>7</v>
      </c>
      <c r="G190" s="51" t="s">
        <v>17</v>
      </c>
      <c r="H190" s="51">
        <v>17</v>
      </c>
      <c r="I190" s="51">
        <f t="shared" si="6"/>
        <v>425</v>
      </c>
      <c r="J190" s="51">
        <v>25</v>
      </c>
      <c r="K190" s="16">
        <v>101</v>
      </c>
      <c r="L190" s="23">
        <f t="shared" si="7"/>
        <v>526</v>
      </c>
      <c r="M190" s="2"/>
    </row>
    <row r="191" spans="2:13" x14ac:dyDescent="0.3">
      <c r="B191" s="50">
        <v>2022</v>
      </c>
      <c r="C191" s="51" t="s">
        <v>15</v>
      </c>
      <c r="D191" s="101">
        <v>6</v>
      </c>
      <c r="E191" s="51" t="s">
        <v>95</v>
      </c>
      <c r="F191" s="51" t="s">
        <v>8</v>
      </c>
      <c r="G191" s="51" t="s">
        <v>17</v>
      </c>
      <c r="H191" s="51">
        <v>16</v>
      </c>
      <c r="I191" s="51">
        <f t="shared" si="6"/>
        <v>320</v>
      </c>
      <c r="J191" s="51">
        <v>20</v>
      </c>
      <c r="K191" s="16">
        <v>72</v>
      </c>
      <c r="L191" s="23">
        <f t="shared" si="7"/>
        <v>392</v>
      </c>
      <c r="M191" s="2"/>
    </row>
    <row r="192" spans="2:13" x14ac:dyDescent="0.3">
      <c r="B192" s="50">
        <v>2022</v>
      </c>
      <c r="C192" s="51" t="s">
        <v>15</v>
      </c>
      <c r="D192" s="101">
        <v>6</v>
      </c>
      <c r="E192" s="51" t="s">
        <v>95</v>
      </c>
      <c r="F192" s="51" t="s">
        <v>9</v>
      </c>
      <c r="G192" s="51" t="s">
        <v>17</v>
      </c>
      <c r="H192" s="51">
        <v>20</v>
      </c>
      <c r="I192" s="51">
        <f t="shared" si="6"/>
        <v>380</v>
      </c>
      <c r="J192" s="51">
        <v>19</v>
      </c>
      <c r="K192" s="16">
        <v>87</v>
      </c>
      <c r="L192" s="23">
        <f t="shared" si="7"/>
        <v>467</v>
      </c>
      <c r="M192" s="2"/>
    </row>
    <row r="193" spans="2:13" x14ac:dyDescent="0.3">
      <c r="B193" s="50">
        <v>2022</v>
      </c>
      <c r="C193" s="51" t="s">
        <v>15</v>
      </c>
      <c r="D193" s="101">
        <v>6</v>
      </c>
      <c r="E193" s="51" t="s">
        <v>95</v>
      </c>
      <c r="F193" s="51" t="s">
        <v>10</v>
      </c>
      <c r="G193" s="51" t="s">
        <v>17</v>
      </c>
      <c r="H193" s="51">
        <v>30</v>
      </c>
      <c r="I193" s="51">
        <f t="shared" si="6"/>
        <v>870</v>
      </c>
      <c r="J193" s="51">
        <v>29</v>
      </c>
      <c r="K193" s="16">
        <v>107</v>
      </c>
      <c r="L193" s="23">
        <f t="shared" si="7"/>
        <v>977</v>
      </c>
      <c r="M193" s="2"/>
    </row>
    <row r="194" spans="2:13" x14ac:dyDescent="0.3">
      <c r="B194" s="50">
        <v>2022</v>
      </c>
      <c r="C194" s="51" t="s">
        <v>15</v>
      </c>
      <c r="D194" s="101">
        <v>6</v>
      </c>
      <c r="E194" s="51" t="s">
        <v>95</v>
      </c>
      <c r="F194" s="51" t="s">
        <v>11</v>
      </c>
      <c r="G194" s="51" t="s">
        <v>17</v>
      </c>
      <c r="H194" s="51">
        <v>26</v>
      </c>
      <c r="I194" s="51">
        <f t="shared" si="6"/>
        <v>650</v>
      </c>
      <c r="J194" s="51">
        <v>25</v>
      </c>
      <c r="K194" s="16">
        <v>65</v>
      </c>
      <c r="L194" s="23">
        <f t="shared" si="7"/>
        <v>715</v>
      </c>
      <c r="M194" s="2"/>
    </row>
    <row r="195" spans="2:13" x14ac:dyDescent="0.3">
      <c r="B195" s="50">
        <v>2022</v>
      </c>
      <c r="C195" s="51" t="s">
        <v>15</v>
      </c>
      <c r="D195" s="101">
        <v>6</v>
      </c>
      <c r="E195" s="51" t="s">
        <v>95</v>
      </c>
      <c r="F195" s="51" t="s">
        <v>12</v>
      </c>
      <c r="G195" s="51" t="s">
        <v>17</v>
      </c>
      <c r="H195" s="51">
        <v>30</v>
      </c>
      <c r="I195" s="51">
        <f t="shared" si="6"/>
        <v>780</v>
      </c>
      <c r="J195" s="51">
        <v>26</v>
      </c>
      <c r="K195" s="16">
        <v>136</v>
      </c>
      <c r="L195" s="23">
        <f t="shared" si="7"/>
        <v>916</v>
      </c>
      <c r="M195" s="2"/>
    </row>
    <row r="196" spans="2:13" x14ac:dyDescent="0.3">
      <c r="B196" s="50">
        <v>2022</v>
      </c>
      <c r="C196" s="51" t="s">
        <v>15</v>
      </c>
      <c r="D196" s="101">
        <v>6</v>
      </c>
      <c r="E196" s="51" t="s">
        <v>95</v>
      </c>
      <c r="F196" s="51" t="s">
        <v>13</v>
      </c>
      <c r="G196" s="51" t="s">
        <v>17</v>
      </c>
      <c r="H196" s="51">
        <v>28</v>
      </c>
      <c r="I196" s="51">
        <f t="shared" si="6"/>
        <v>700</v>
      </c>
      <c r="J196" s="51">
        <v>25</v>
      </c>
      <c r="K196" s="16">
        <v>80</v>
      </c>
      <c r="L196" s="23">
        <f t="shared" si="7"/>
        <v>780</v>
      </c>
      <c r="M196" s="2"/>
    </row>
  </sheetData>
  <mergeCells count="8">
    <mergeCell ref="B3:L3"/>
    <mergeCell ref="N3:U3"/>
    <mergeCell ref="N16:S17"/>
    <mergeCell ref="O18:O19"/>
    <mergeCell ref="P18:P19"/>
    <mergeCell ref="Q18:Q19"/>
    <mergeCell ref="R18:R19"/>
    <mergeCell ref="S18:S19"/>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8EBA77-E8A7-4D76-9F05-50A23EEE0868}">
  <dimension ref="A2:U353"/>
  <sheetViews>
    <sheetView showGridLines="0" topLeftCell="E1" workbookViewId="0">
      <selection activeCell="P19" sqref="P19"/>
    </sheetView>
  </sheetViews>
  <sheetFormatPr defaultRowHeight="14.4" outlineLevelRow="1" x14ac:dyDescent="0.3"/>
  <cols>
    <col min="1" max="1" width="22" style="31" hidden="1" customWidth="1"/>
    <col min="2" max="3" width="24.88671875" style="31" hidden="1" customWidth="1"/>
    <col min="4" max="4" width="18.6640625" style="126" customWidth="1"/>
    <col min="5" max="5" width="11.33203125" customWidth="1"/>
    <col min="6" max="6" width="11.33203125" style="16" customWidth="1"/>
    <col min="7" max="7" width="16.5546875" style="16" customWidth="1"/>
    <col min="8" max="8" width="16.5546875" customWidth="1"/>
    <col min="9" max="9" width="11.33203125" style="16" customWidth="1"/>
    <col min="10" max="10" width="13.6640625" customWidth="1"/>
    <col min="11" max="11" width="17.44140625" style="3" customWidth="1"/>
    <col min="12" max="12" width="16" style="35" customWidth="1"/>
    <col min="13" max="13" width="17.44140625" style="35" customWidth="1"/>
    <col min="14" max="14" width="16.88671875" style="16" customWidth="1"/>
    <col min="15" max="15" width="16.88671875" customWidth="1"/>
    <col min="16" max="16" width="17.44140625" customWidth="1"/>
    <col min="17" max="17" width="27.44140625" customWidth="1"/>
    <col min="18" max="18" width="15.33203125" customWidth="1"/>
    <col min="19" max="19" width="21.6640625" customWidth="1"/>
  </cols>
  <sheetData>
    <row r="2" spans="3:21" x14ac:dyDescent="0.3">
      <c r="E2" s="156" t="s">
        <v>188</v>
      </c>
      <c r="F2" s="157"/>
      <c r="G2" s="157"/>
      <c r="H2" s="28"/>
      <c r="I2" s="157"/>
      <c r="J2" s="28"/>
      <c r="K2" s="158"/>
    </row>
    <row r="4" spans="3:21" x14ac:dyDescent="0.3">
      <c r="E4" s="232" t="s">
        <v>196</v>
      </c>
      <c r="F4" s="232"/>
      <c r="G4" s="232"/>
      <c r="H4" s="232"/>
      <c r="I4" s="232"/>
      <c r="J4" s="232"/>
      <c r="K4" s="232"/>
      <c r="L4" s="232"/>
      <c r="M4" s="232"/>
      <c r="N4" s="232"/>
      <c r="O4" s="232"/>
      <c r="P4" s="232"/>
      <c r="Q4" s="232"/>
      <c r="R4" s="232"/>
    </row>
    <row r="5" spans="3:21" x14ac:dyDescent="0.3">
      <c r="E5" s="232"/>
      <c r="F5" s="232"/>
      <c r="G5" s="232"/>
      <c r="H5" s="232"/>
      <c r="I5" s="232"/>
      <c r="J5" s="232"/>
      <c r="K5" s="232"/>
      <c r="L5" s="232"/>
      <c r="M5" s="232"/>
      <c r="N5" s="232"/>
      <c r="O5" s="232"/>
      <c r="P5" s="232"/>
      <c r="Q5" s="232"/>
      <c r="R5" s="232"/>
    </row>
    <row r="6" spans="3:21" x14ac:dyDescent="0.3">
      <c r="E6" s="232"/>
      <c r="F6" s="232"/>
      <c r="G6" s="232"/>
      <c r="H6" s="232"/>
      <c r="I6" s="232"/>
      <c r="J6" s="232"/>
      <c r="K6" s="232"/>
      <c r="L6" s="232"/>
      <c r="M6" s="232"/>
      <c r="N6" s="232"/>
      <c r="O6" s="232"/>
      <c r="P6" s="232"/>
      <c r="Q6" s="232"/>
      <c r="R6" s="232"/>
    </row>
    <row r="7" spans="3:21" x14ac:dyDescent="0.3">
      <c r="E7" s="29"/>
      <c r="F7" s="159"/>
      <c r="G7" s="159"/>
      <c r="H7" s="29"/>
      <c r="I7" s="159"/>
      <c r="J7" s="160"/>
      <c r="K7" s="161"/>
      <c r="L7" s="29"/>
      <c r="M7" s="29"/>
      <c r="N7" s="159"/>
      <c r="O7" s="29"/>
      <c r="P7" s="29"/>
      <c r="Q7" s="29"/>
      <c r="R7" s="29"/>
    </row>
    <row r="8" spans="3:21" ht="15" customHeight="1" x14ac:dyDescent="0.3">
      <c r="E8" s="232" t="s">
        <v>223</v>
      </c>
      <c r="F8" s="232"/>
      <c r="G8" s="232"/>
      <c r="H8" s="232"/>
      <c r="I8" s="232"/>
      <c r="J8" s="232"/>
      <c r="K8" s="232"/>
      <c r="L8" s="232"/>
      <c r="M8" s="232"/>
      <c r="N8" s="232"/>
      <c r="O8" s="232"/>
      <c r="P8" s="232"/>
      <c r="Q8" s="232"/>
      <c r="R8" s="232"/>
    </row>
    <row r="9" spans="3:21" ht="15.75" customHeight="1" x14ac:dyDescent="0.3">
      <c r="E9" s="232"/>
      <c r="F9" s="232"/>
      <c r="G9" s="232"/>
      <c r="H9" s="232"/>
      <c r="I9" s="232"/>
      <c r="J9" s="232"/>
      <c r="K9" s="232"/>
      <c r="L9" s="232"/>
      <c r="M9" s="232"/>
      <c r="N9" s="232"/>
      <c r="O9" s="232"/>
      <c r="P9" s="232"/>
      <c r="Q9" s="232"/>
      <c r="R9" s="232"/>
    </row>
    <row r="10" spans="3:21" x14ac:dyDescent="0.3">
      <c r="E10" s="211"/>
      <c r="F10" s="211"/>
      <c r="G10" s="211"/>
      <c r="H10" s="211"/>
      <c r="I10" s="211"/>
      <c r="J10" s="211"/>
      <c r="K10" s="211"/>
      <c r="L10" s="211"/>
      <c r="M10" s="211"/>
      <c r="N10" s="211"/>
      <c r="O10" s="211"/>
      <c r="P10" s="211"/>
      <c r="Q10" s="211"/>
      <c r="R10" s="211"/>
      <c r="S10" s="211"/>
      <c r="T10" s="211"/>
      <c r="U10" s="211"/>
    </row>
    <row r="11" spans="3:21" x14ac:dyDescent="0.3">
      <c r="D11" s="35">
        <v>1</v>
      </c>
      <c r="E11" s="14" t="s">
        <v>163</v>
      </c>
    </row>
    <row r="12" spans="3:21" x14ac:dyDescent="0.3">
      <c r="E12" s="18"/>
      <c r="F12" s="20"/>
      <c r="G12" s="20"/>
      <c r="H12" s="19" t="s">
        <v>42</v>
      </c>
    </row>
    <row r="13" spans="3:21" x14ac:dyDescent="0.3">
      <c r="E13" s="162" t="s">
        <v>19</v>
      </c>
      <c r="F13" s="162" t="s">
        <v>66</v>
      </c>
      <c r="G13" s="162" t="s">
        <v>94</v>
      </c>
      <c r="H13" s="162" t="s">
        <v>21</v>
      </c>
      <c r="I13" s="163"/>
    </row>
    <row r="14" spans="3:21" x14ac:dyDescent="0.3">
      <c r="C14" s="31" t="str">
        <f>F14&amp;E14&amp;G14</f>
        <v>Provider A2020Medicaid</v>
      </c>
      <c r="E14" s="16">
        <v>2020</v>
      </c>
      <c r="F14" s="16" t="s">
        <v>14</v>
      </c>
      <c r="G14" s="16" t="s">
        <v>95</v>
      </c>
      <c r="H14" s="16">
        <v>554</v>
      </c>
    </row>
    <row r="15" spans="3:21" x14ac:dyDescent="0.3">
      <c r="C15" s="31" t="str">
        <f t="shared" ref="C15:C20" si="0">F15&amp;E15&amp;G15</f>
        <v>Provider A2021Medicaid</v>
      </c>
      <c r="E15" s="16">
        <v>2021</v>
      </c>
      <c r="F15" s="16" t="s">
        <v>14</v>
      </c>
      <c r="G15" s="16" t="s">
        <v>95</v>
      </c>
      <c r="H15" s="16">
        <v>549</v>
      </c>
    </row>
    <row r="16" spans="3:21" x14ac:dyDescent="0.3">
      <c r="C16" s="31" t="str">
        <f t="shared" si="0"/>
        <v>Provider A2022Medicaid</v>
      </c>
      <c r="E16" s="16">
        <v>2022</v>
      </c>
      <c r="F16" s="16" t="s">
        <v>14</v>
      </c>
      <c r="G16" s="16" t="s">
        <v>95</v>
      </c>
      <c r="H16" s="16">
        <v>561</v>
      </c>
    </row>
    <row r="17" spans="3:15" x14ac:dyDescent="0.3">
      <c r="C17" s="31" t="str">
        <f t="shared" si="0"/>
        <v>Provider B2020Medicaid</v>
      </c>
      <c r="E17" s="16">
        <v>2020</v>
      </c>
      <c r="F17" s="16" t="s">
        <v>15</v>
      </c>
      <c r="G17" s="16" t="s">
        <v>95</v>
      </c>
      <c r="H17" s="16">
        <v>751</v>
      </c>
    </row>
    <row r="18" spans="3:15" x14ac:dyDescent="0.3">
      <c r="C18" s="31" t="str">
        <f t="shared" si="0"/>
        <v>Provider B2021Medicaid</v>
      </c>
      <c r="E18" s="16">
        <v>2021</v>
      </c>
      <c r="F18" s="16" t="s">
        <v>15</v>
      </c>
      <c r="G18" s="16" t="s">
        <v>95</v>
      </c>
      <c r="H18" s="16">
        <v>718</v>
      </c>
    </row>
    <row r="19" spans="3:15" x14ac:dyDescent="0.3">
      <c r="C19" s="31" t="str">
        <f t="shared" si="0"/>
        <v>Provider B2022Medicaid</v>
      </c>
      <c r="E19" s="16">
        <v>2022</v>
      </c>
      <c r="F19" s="16" t="s">
        <v>15</v>
      </c>
      <c r="G19" s="16" t="s">
        <v>95</v>
      </c>
      <c r="H19" s="16">
        <v>750</v>
      </c>
    </row>
    <row r="20" spans="3:15" x14ac:dyDescent="0.3">
      <c r="C20" s="31" t="str">
        <f t="shared" si="0"/>
        <v/>
      </c>
      <c r="E20" s="16"/>
      <c r="H20" s="16"/>
    </row>
    <row r="21" spans="3:15" x14ac:dyDescent="0.3">
      <c r="D21" s="35">
        <v>2</v>
      </c>
      <c r="E21" s="14" t="s">
        <v>115</v>
      </c>
      <c r="H21" s="16"/>
    </row>
    <row r="22" spans="3:15" x14ac:dyDescent="0.3">
      <c r="E22" s="30" t="s">
        <v>57</v>
      </c>
      <c r="F22" s="164"/>
      <c r="H22" s="16"/>
    </row>
    <row r="23" spans="3:15" x14ac:dyDescent="0.3">
      <c r="E23" s="30" t="s">
        <v>58</v>
      </c>
      <c r="H23" s="16"/>
    </row>
    <row r="24" spans="3:15" x14ac:dyDescent="0.3">
      <c r="E24" s="30" t="s">
        <v>59</v>
      </c>
      <c r="H24" s="16"/>
    </row>
    <row r="25" spans="3:15" x14ac:dyDescent="0.3">
      <c r="E25" s="30" t="s">
        <v>116</v>
      </c>
      <c r="H25" s="16"/>
    </row>
    <row r="26" spans="3:15" x14ac:dyDescent="0.3">
      <c r="E26" s="16"/>
      <c r="H26" s="16"/>
    </row>
    <row r="27" spans="3:15" x14ac:dyDescent="0.3">
      <c r="E27" s="16"/>
      <c r="H27" s="16"/>
    </row>
    <row r="28" spans="3:15" x14ac:dyDescent="0.3">
      <c r="E28" s="20"/>
      <c r="F28" s="20"/>
      <c r="G28" s="20"/>
      <c r="H28" s="20"/>
      <c r="I28" s="20" t="s">
        <v>33</v>
      </c>
      <c r="J28" s="19" t="s">
        <v>43</v>
      </c>
      <c r="K28" s="165" t="s">
        <v>44</v>
      </c>
      <c r="L28" s="36" t="s">
        <v>164</v>
      </c>
      <c r="M28" s="36" t="s">
        <v>77</v>
      </c>
    </row>
    <row r="29" spans="3:15" ht="57.6" x14ac:dyDescent="0.3">
      <c r="C29" s="31" t="s">
        <v>34</v>
      </c>
      <c r="D29" s="198" t="s">
        <v>34</v>
      </c>
      <c r="E29" s="162" t="s">
        <v>20</v>
      </c>
      <c r="F29" s="162" t="s">
        <v>18</v>
      </c>
      <c r="G29" s="162" t="s">
        <v>19</v>
      </c>
      <c r="H29" s="162" t="s">
        <v>55</v>
      </c>
      <c r="I29" s="162" t="s">
        <v>21</v>
      </c>
      <c r="J29" s="166" t="s">
        <v>4</v>
      </c>
      <c r="K29" s="166" t="s">
        <v>3</v>
      </c>
      <c r="L29" s="37" t="s">
        <v>28</v>
      </c>
      <c r="M29" s="37" t="s">
        <v>60</v>
      </c>
    </row>
    <row r="30" spans="3:15" x14ac:dyDescent="0.3">
      <c r="C30" s="31" t="str">
        <f>E30&amp;G30&amp;H30</f>
        <v>Provider A2020Medicaid</v>
      </c>
      <c r="D30" s="31" t="str">
        <f>G30&amp;E30&amp;F30</f>
        <v>2020Provider A2</v>
      </c>
      <c r="E30" s="16" t="s">
        <v>14</v>
      </c>
      <c r="F30" s="16">
        <v>2</v>
      </c>
      <c r="G30" s="16">
        <v>2020</v>
      </c>
      <c r="H30" t="s">
        <v>95</v>
      </c>
      <c r="I30" s="16">
        <v>281</v>
      </c>
      <c r="J30" s="3">
        <v>6656.2229161935038</v>
      </c>
      <c r="K30" s="3">
        <f>J30/I30</f>
        <v>23.687626036275816</v>
      </c>
      <c r="L30" s="38">
        <f>VLOOKUP(C30,$C$14:$H$19,6,0)</f>
        <v>554</v>
      </c>
      <c r="M30" s="39">
        <f>I30/L30</f>
        <v>0.50722021660649819</v>
      </c>
    </row>
    <row r="31" spans="3:15" x14ac:dyDescent="0.3">
      <c r="C31" s="31" t="str">
        <f t="shared" ref="C31:C41" si="1">E31&amp;G31&amp;H31</f>
        <v>Provider A2021Medicaid</v>
      </c>
      <c r="D31" s="31" t="str">
        <f t="shared" ref="D31:D41" si="2">G31&amp;E31&amp;F31</f>
        <v>2021Provider A2</v>
      </c>
      <c r="E31" s="16" t="s">
        <v>14</v>
      </c>
      <c r="F31" s="16">
        <v>2</v>
      </c>
      <c r="G31" s="16">
        <v>2021</v>
      </c>
      <c r="H31" t="s">
        <v>95</v>
      </c>
      <c r="I31" s="16">
        <v>280</v>
      </c>
      <c r="J31" s="3">
        <v>6443.5706004140793</v>
      </c>
      <c r="K31" s="3">
        <f t="shared" ref="K31:K41" si="3">J31/I31</f>
        <v>23.012752144335998</v>
      </c>
      <c r="L31" s="38">
        <f t="shared" ref="L31:L41" si="4">VLOOKUP(C31,$C$14:$H$19,6,0)</f>
        <v>549</v>
      </c>
      <c r="M31" s="39">
        <f>I31/L31</f>
        <v>0.51001821493624777</v>
      </c>
      <c r="O31" s="16"/>
    </row>
    <row r="32" spans="3:15" x14ac:dyDescent="0.3">
      <c r="C32" s="31" t="str">
        <f t="shared" si="1"/>
        <v>Provider A2022Medicaid</v>
      </c>
      <c r="D32" s="31" t="str">
        <f t="shared" si="2"/>
        <v>2022Provider A2</v>
      </c>
      <c r="E32" s="16" t="s">
        <v>14</v>
      </c>
      <c r="F32" s="16">
        <v>2</v>
      </c>
      <c r="G32" s="16">
        <v>2022</v>
      </c>
      <c r="H32" t="s">
        <v>95</v>
      </c>
      <c r="I32" s="16">
        <v>287</v>
      </c>
      <c r="J32" s="3">
        <v>7042.9440476190475</v>
      </c>
      <c r="K32" s="3">
        <f t="shared" si="3"/>
        <v>24.539874730379957</v>
      </c>
      <c r="L32" s="38">
        <f t="shared" si="4"/>
        <v>561</v>
      </c>
      <c r="M32" s="39">
        <f t="shared" ref="M32:M41" si="5">I32/L32</f>
        <v>0.51158645276292336</v>
      </c>
      <c r="O32" s="16"/>
    </row>
    <row r="33" spans="3:15" x14ac:dyDescent="0.3">
      <c r="C33" s="31" t="str">
        <f t="shared" si="1"/>
        <v>Provider A2020Medicaid</v>
      </c>
      <c r="D33" s="31" t="str">
        <f t="shared" si="2"/>
        <v>2020Provider A6</v>
      </c>
      <c r="E33" s="16" t="s">
        <v>14</v>
      </c>
      <c r="F33" s="16">
        <v>6</v>
      </c>
      <c r="G33" s="16">
        <v>2020</v>
      </c>
      <c r="H33" t="s">
        <v>95</v>
      </c>
      <c r="I33" s="16">
        <v>273</v>
      </c>
      <c r="J33" s="3">
        <v>7065.5772334993553</v>
      </c>
      <c r="K33" s="3">
        <f t="shared" si="3"/>
        <v>25.881235287543426</v>
      </c>
      <c r="L33" s="38">
        <f t="shared" si="4"/>
        <v>554</v>
      </c>
      <c r="M33" s="39">
        <f t="shared" si="5"/>
        <v>0.49277978339350181</v>
      </c>
      <c r="O33" s="16"/>
    </row>
    <row r="34" spans="3:15" x14ac:dyDescent="0.3">
      <c r="C34" s="31" t="str">
        <f t="shared" si="1"/>
        <v>Provider A2021Medicaid</v>
      </c>
      <c r="D34" s="31" t="str">
        <f t="shared" si="2"/>
        <v>2021Provider A6</v>
      </c>
      <c r="E34" s="16" t="s">
        <v>14</v>
      </c>
      <c r="F34" s="16">
        <v>6</v>
      </c>
      <c r="G34" s="16">
        <v>2021</v>
      </c>
      <c r="H34" t="s">
        <v>95</v>
      </c>
      <c r="I34" s="16">
        <v>269</v>
      </c>
      <c r="J34" s="3">
        <v>6744.5291666666672</v>
      </c>
      <c r="K34" s="3">
        <f t="shared" si="3"/>
        <v>25.07259913258984</v>
      </c>
      <c r="L34" s="38">
        <f t="shared" si="4"/>
        <v>549</v>
      </c>
      <c r="M34" s="39">
        <f t="shared" si="5"/>
        <v>0.48998178506375228</v>
      </c>
      <c r="O34" s="16"/>
    </row>
    <row r="35" spans="3:15" x14ac:dyDescent="0.3">
      <c r="C35" s="31" t="str">
        <f t="shared" si="1"/>
        <v>Provider A2022Medicaid</v>
      </c>
      <c r="D35" s="31" t="str">
        <f t="shared" si="2"/>
        <v>2022Provider A6</v>
      </c>
      <c r="E35" s="16" t="s">
        <v>14</v>
      </c>
      <c r="F35" s="16">
        <v>6</v>
      </c>
      <c r="G35" s="16">
        <v>2022</v>
      </c>
      <c r="H35" t="s">
        <v>95</v>
      </c>
      <c r="I35" s="16">
        <v>274</v>
      </c>
      <c r="J35" s="3">
        <v>6435.9003632589511</v>
      </c>
      <c r="K35" s="3">
        <f t="shared" si="3"/>
        <v>23.488687457149457</v>
      </c>
      <c r="L35" s="38">
        <f t="shared" si="4"/>
        <v>561</v>
      </c>
      <c r="M35" s="39">
        <f t="shared" si="5"/>
        <v>0.48841354723707664</v>
      </c>
      <c r="O35" s="16"/>
    </row>
    <row r="36" spans="3:15" x14ac:dyDescent="0.3">
      <c r="C36" s="31" t="str">
        <f t="shared" si="1"/>
        <v>Provider B2020Medicaid</v>
      </c>
      <c r="D36" s="31" t="str">
        <f t="shared" si="2"/>
        <v>2020Provider B2</v>
      </c>
      <c r="E36" s="16" t="s">
        <v>15</v>
      </c>
      <c r="F36" s="16">
        <v>2</v>
      </c>
      <c r="G36" s="16">
        <v>2020</v>
      </c>
      <c r="H36" t="s">
        <v>95</v>
      </c>
      <c r="I36" s="16">
        <v>383</v>
      </c>
      <c r="J36" s="3">
        <v>10655</v>
      </c>
      <c r="K36" s="3">
        <f t="shared" si="3"/>
        <v>27.819843342036553</v>
      </c>
      <c r="L36" s="38">
        <f t="shared" si="4"/>
        <v>751</v>
      </c>
      <c r="M36" s="39">
        <f t="shared" si="5"/>
        <v>0.50998668442077233</v>
      </c>
      <c r="O36" s="16"/>
    </row>
    <row r="37" spans="3:15" x14ac:dyDescent="0.3">
      <c r="C37" s="31" t="str">
        <f t="shared" si="1"/>
        <v>Provider B2021Medicaid</v>
      </c>
      <c r="D37" s="31" t="str">
        <f t="shared" si="2"/>
        <v>2021Provider B2</v>
      </c>
      <c r="E37" s="16" t="s">
        <v>15</v>
      </c>
      <c r="F37" s="16">
        <v>2</v>
      </c>
      <c r="G37" s="16">
        <v>2021</v>
      </c>
      <c r="H37" t="s">
        <v>95</v>
      </c>
      <c r="I37" s="16">
        <v>359</v>
      </c>
      <c r="J37" s="3">
        <v>9910</v>
      </c>
      <c r="K37" s="3">
        <f t="shared" si="3"/>
        <v>27.604456824512535</v>
      </c>
      <c r="L37" s="38">
        <f t="shared" si="4"/>
        <v>718</v>
      </c>
      <c r="M37" s="39">
        <f t="shared" si="5"/>
        <v>0.5</v>
      </c>
      <c r="O37" s="16"/>
    </row>
    <row r="38" spans="3:15" x14ac:dyDescent="0.3">
      <c r="C38" s="31" t="str">
        <f t="shared" si="1"/>
        <v>Provider B2022Medicaid</v>
      </c>
      <c r="D38" s="31" t="str">
        <f t="shared" si="2"/>
        <v>2022Provider B2</v>
      </c>
      <c r="E38" s="16" t="s">
        <v>15</v>
      </c>
      <c r="F38" s="16">
        <v>2</v>
      </c>
      <c r="G38" s="16">
        <v>2022</v>
      </c>
      <c r="H38" t="s">
        <v>95</v>
      </c>
      <c r="I38" s="16">
        <v>374</v>
      </c>
      <c r="J38" s="3">
        <v>9713</v>
      </c>
      <c r="K38" s="3">
        <f t="shared" si="3"/>
        <v>25.970588235294116</v>
      </c>
      <c r="L38" s="38">
        <f t="shared" si="4"/>
        <v>750</v>
      </c>
      <c r="M38" s="39">
        <f t="shared" si="5"/>
        <v>0.49866666666666665</v>
      </c>
      <c r="O38" s="16"/>
    </row>
    <row r="39" spans="3:15" x14ac:dyDescent="0.3">
      <c r="C39" s="31" t="str">
        <f t="shared" si="1"/>
        <v>Provider B2020Medicaid</v>
      </c>
      <c r="D39" s="31" t="str">
        <f t="shared" si="2"/>
        <v>2020Provider B6</v>
      </c>
      <c r="E39" s="16" t="s">
        <v>15</v>
      </c>
      <c r="F39" s="16">
        <v>6</v>
      </c>
      <c r="G39" s="16">
        <v>2020</v>
      </c>
      <c r="H39" t="s">
        <v>95</v>
      </c>
      <c r="I39" s="16">
        <v>368</v>
      </c>
      <c r="J39" s="3">
        <v>9787</v>
      </c>
      <c r="K39" s="3">
        <f t="shared" si="3"/>
        <v>26.595108695652176</v>
      </c>
      <c r="L39" s="38">
        <f t="shared" si="4"/>
        <v>751</v>
      </c>
      <c r="M39" s="39">
        <f t="shared" si="5"/>
        <v>0.49001331557922767</v>
      </c>
    </row>
    <row r="40" spans="3:15" x14ac:dyDescent="0.3">
      <c r="C40" s="31" t="str">
        <f t="shared" si="1"/>
        <v>Provider B2021Medicaid</v>
      </c>
      <c r="D40" s="31" t="str">
        <f t="shared" si="2"/>
        <v>2021Provider B6</v>
      </c>
      <c r="E40" s="16" t="s">
        <v>15</v>
      </c>
      <c r="F40" s="16">
        <v>6</v>
      </c>
      <c r="G40" s="16">
        <v>2021</v>
      </c>
      <c r="H40" t="s">
        <v>95</v>
      </c>
      <c r="I40" s="16">
        <v>359</v>
      </c>
      <c r="J40" s="3">
        <v>9608</v>
      </c>
      <c r="K40" s="3">
        <f t="shared" si="3"/>
        <v>26.763231197771589</v>
      </c>
      <c r="L40" s="38">
        <f t="shared" si="4"/>
        <v>718</v>
      </c>
      <c r="M40" s="39">
        <f t="shared" si="5"/>
        <v>0.5</v>
      </c>
    </row>
    <row r="41" spans="3:15" x14ac:dyDescent="0.3">
      <c r="C41" s="31" t="str">
        <f t="shared" si="1"/>
        <v>Provider B2022Medicaid</v>
      </c>
      <c r="D41" s="31" t="str">
        <f t="shared" si="2"/>
        <v>2022Provider B6</v>
      </c>
      <c r="E41" s="16" t="s">
        <v>15</v>
      </c>
      <c r="F41" s="16">
        <v>6</v>
      </c>
      <c r="G41" s="16">
        <v>2022</v>
      </c>
      <c r="H41" t="s">
        <v>95</v>
      </c>
      <c r="I41" s="16">
        <v>376</v>
      </c>
      <c r="J41" s="3">
        <v>9547</v>
      </c>
      <c r="K41" s="3">
        <f t="shared" si="3"/>
        <v>25.39095744680851</v>
      </c>
      <c r="L41" s="38">
        <f t="shared" si="4"/>
        <v>750</v>
      </c>
      <c r="M41" s="39">
        <f t="shared" si="5"/>
        <v>0.5013333333333333</v>
      </c>
    </row>
    <row r="42" spans="3:15" x14ac:dyDescent="0.3">
      <c r="E42" s="16"/>
      <c r="J42" s="3"/>
      <c r="L42" s="38"/>
      <c r="M42" s="39"/>
    </row>
    <row r="43" spans="3:15" x14ac:dyDescent="0.3">
      <c r="E43" s="16"/>
      <c r="J43" s="3"/>
      <c r="L43" s="38"/>
      <c r="M43" s="39"/>
    </row>
    <row r="44" spans="3:15" x14ac:dyDescent="0.3">
      <c r="D44" s="35">
        <v>3</v>
      </c>
      <c r="E44" s="30" t="s">
        <v>117</v>
      </c>
      <c r="J44" s="3"/>
      <c r="L44" s="38"/>
      <c r="M44" s="39"/>
    </row>
    <row r="45" spans="3:15" x14ac:dyDescent="0.3">
      <c r="E45" s="30" t="s">
        <v>57</v>
      </c>
      <c r="J45" s="3"/>
      <c r="L45" s="38"/>
      <c r="M45" s="39"/>
    </row>
    <row r="46" spans="3:15" x14ac:dyDescent="0.3">
      <c r="E46" s="30" t="s">
        <v>58</v>
      </c>
      <c r="J46" s="3"/>
      <c r="L46" s="38"/>
      <c r="M46" s="39"/>
    </row>
    <row r="47" spans="3:15" x14ac:dyDescent="0.3">
      <c r="E47" s="30" t="s">
        <v>59</v>
      </c>
    </row>
    <row r="48" spans="3:15" x14ac:dyDescent="0.3">
      <c r="G48" s="47"/>
      <c r="H48" s="15"/>
    </row>
    <row r="49" spans="1:18" x14ac:dyDescent="0.3">
      <c r="E49" s="20"/>
      <c r="F49" s="20"/>
      <c r="G49" s="20"/>
      <c r="H49" s="20" t="s">
        <v>118</v>
      </c>
      <c r="I49" s="20" t="s">
        <v>119</v>
      </c>
      <c r="J49" s="19" t="s">
        <v>120</v>
      </c>
    </row>
    <row r="50" spans="1:18" ht="57.6" x14ac:dyDescent="0.3">
      <c r="E50" s="162" t="s">
        <v>18</v>
      </c>
      <c r="F50" s="162" t="s">
        <v>55</v>
      </c>
      <c r="G50" s="162" t="s">
        <v>19</v>
      </c>
      <c r="H50" s="162" t="s">
        <v>21</v>
      </c>
      <c r="I50" s="162" t="s">
        <v>29</v>
      </c>
      <c r="J50" s="166" t="s">
        <v>56</v>
      </c>
    </row>
    <row r="51" spans="1:18" x14ac:dyDescent="0.3">
      <c r="A51" s="31" t="str">
        <f>E51&amp;G51</f>
        <v>22020</v>
      </c>
      <c r="C51" s="31" t="str">
        <f>E51&amp;G51</f>
        <v>22020</v>
      </c>
      <c r="D51" s="35"/>
      <c r="E51" s="16">
        <v>2</v>
      </c>
      <c r="F51" s="16" t="s">
        <v>95</v>
      </c>
      <c r="G51" s="16">
        <v>2020</v>
      </c>
      <c r="H51" s="16">
        <v>664</v>
      </c>
      <c r="I51" s="17">
        <v>17311.222916193503</v>
      </c>
      <c r="J51" s="167">
        <f>I51/H51</f>
        <v>26.071118849689011</v>
      </c>
    </row>
    <row r="52" spans="1:18" x14ac:dyDescent="0.3">
      <c r="A52" s="31" t="str">
        <f t="shared" ref="A52:A56" si="6">E52&amp;G52</f>
        <v>22021</v>
      </c>
      <c r="C52" s="31" t="str">
        <f t="shared" ref="C52:C56" si="7">E52&amp;G52</f>
        <v>22021</v>
      </c>
      <c r="D52" s="35"/>
      <c r="E52" s="16">
        <v>2</v>
      </c>
      <c r="F52" s="16" t="s">
        <v>95</v>
      </c>
      <c r="G52" s="16">
        <v>2021</v>
      </c>
      <c r="H52" s="16">
        <v>639</v>
      </c>
      <c r="I52" s="17">
        <v>16353.570600414079</v>
      </c>
      <c r="J52" s="167">
        <f t="shared" ref="J52:J56" si="8">I52/H52</f>
        <v>25.592442254169139</v>
      </c>
    </row>
    <row r="53" spans="1:18" x14ac:dyDescent="0.3">
      <c r="A53" s="31" t="str">
        <f t="shared" si="6"/>
        <v>22022</v>
      </c>
      <c r="C53" s="31" t="str">
        <f t="shared" si="7"/>
        <v>22022</v>
      </c>
      <c r="D53" s="35"/>
      <c r="E53" s="16">
        <v>2</v>
      </c>
      <c r="F53" s="16" t="s">
        <v>95</v>
      </c>
      <c r="G53" s="16">
        <v>2022</v>
      </c>
      <c r="H53" s="16">
        <v>661</v>
      </c>
      <c r="I53" s="17">
        <v>16755.944047619047</v>
      </c>
      <c r="J53" s="167">
        <f t="shared" si="8"/>
        <v>25.349385851163458</v>
      </c>
    </row>
    <row r="54" spans="1:18" x14ac:dyDescent="0.3">
      <c r="A54" s="31" t="str">
        <f t="shared" si="6"/>
        <v>62020</v>
      </c>
      <c r="C54" s="31" t="str">
        <f t="shared" si="7"/>
        <v>62020</v>
      </c>
      <c r="D54" s="35"/>
      <c r="E54" s="16">
        <v>6</v>
      </c>
      <c r="F54" s="16" t="s">
        <v>95</v>
      </c>
      <c r="G54" s="16">
        <v>2020</v>
      </c>
      <c r="H54" s="16">
        <v>641</v>
      </c>
      <c r="I54" s="17">
        <v>16852.577233499356</v>
      </c>
      <c r="J54" s="167">
        <f t="shared" si="8"/>
        <v>26.29107212714408</v>
      </c>
    </row>
    <row r="55" spans="1:18" x14ac:dyDescent="0.3">
      <c r="A55" s="31" t="str">
        <f t="shared" si="6"/>
        <v>62021</v>
      </c>
      <c r="C55" s="31" t="str">
        <f t="shared" si="7"/>
        <v>62021</v>
      </c>
      <c r="D55" s="35"/>
      <c r="E55" s="16">
        <v>6</v>
      </c>
      <c r="F55" s="16" t="s">
        <v>95</v>
      </c>
      <c r="G55" s="16">
        <v>2021</v>
      </c>
      <c r="H55" s="16">
        <v>628</v>
      </c>
      <c r="I55" s="17">
        <v>16352.529166666667</v>
      </c>
      <c r="J55" s="167">
        <f t="shared" si="8"/>
        <v>26.039059182590233</v>
      </c>
    </row>
    <row r="56" spans="1:18" x14ac:dyDescent="0.3">
      <c r="A56" s="31" t="str">
        <f t="shared" si="6"/>
        <v>62022</v>
      </c>
      <c r="C56" s="31" t="str">
        <f t="shared" si="7"/>
        <v>62022</v>
      </c>
      <c r="D56" s="35"/>
      <c r="E56" s="16">
        <v>6</v>
      </c>
      <c r="F56" s="16" t="s">
        <v>95</v>
      </c>
      <c r="G56" s="16">
        <v>2022</v>
      </c>
      <c r="H56" s="16">
        <v>650</v>
      </c>
      <c r="I56" s="17">
        <v>15982.900363258952</v>
      </c>
      <c r="J56" s="167">
        <f t="shared" si="8"/>
        <v>24.589077481936851</v>
      </c>
    </row>
    <row r="57" spans="1:18" x14ac:dyDescent="0.3">
      <c r="E57" s="16"/>
      <c r="H57" s="16"/>
    </row>
    <row r="58" spans="1:18" x14ac:dyDescent="0.3">
      <c r="E58" s="16"/>
      <c r="H58" s="16"/>
    </row>
    <row r="59" spans="1:18" x14ac:dyDescent="0.3">
      <c r="D59" s="35">
        <v>4</v>
      </c>
      <c r="E59" s="33" t="s">
        <v>165</v>
      </c>
      <c r="H59" s="16"/>
    </row>
    <row r="60" spans="1:18" x14ac:dyDescent="0.3">
      <c r="E60" s="30" t="s">
        <v>166</v>
      </c>
      <c r="H60" s="16"/>
    </row>
    <row r="61" spans="1:18" x14ac:dyDescent="0.3">
      <c r="E61" s="30" t="s">
        <v>167</v>
      </c>
      <c r="H61" s="16"/>
    </row>
    <row r="62" spans="1:18" x14ac:dyDescent="0.3">
      <c r="E62" s="30" t="s">
        <v>168</v>
      </c>
      <c r="H62" s="16"/>
    </row>
    <row r="63" spans="1:18" ht="33.75" customHeight="1" x14ac:dyDescent="0.3">
      <c r="E63" s="232" t="s">
        <v>169</v>
      </c>
      <c r="F63" s="232"/>
      <c r="G63" s="232"/>
      <c r="H63" s="232"/>
      <c r="I63" s="232"/>
      <c r="J63" s="232"/>
      <c r="K63" s="232"/>
      <c r="L63" s="232"/>
      <c r="M63" s="232"/>
      <c r="N63" s="232"/>
      <c r="O63" s="232"/>
      <c r="P63" s="232"/>
      <c r="Q63" s="232"/>
      <c r="R63" s="232"/>
    </row>
    <row r="65" spans="3:16" outlineLevel="1" x14ac:dyDescent="0.3">
      <c r="D65" s="35">
        <v>4</v>
      </c>
      <c r="E65" s="20"/>
      <c r="F65" s="20"/>
      <c r="G65" s="20"/>
      <c r="H65" s="20"/>
      <c r="I65" s="20"/>
      <c r="J65" s="19" t="s">
        <v>121</v>
      </c>
      <c r="K65" s="165" t="s">
        <v>122</v>
      </c>
      <c r="L65" s="20" t="s">
        <v>123</v>
      </c>
      <c r="M65" s="36" t="s">
        <v>170</v>
      </c>
      <c r="N65" s="36" t="s">
        <v>31</v>
      </c>
    </row>
    <row r="66" spans="3:16" ht="43.2" outlineLevel="1" x14ac:dyDescent="0.3">
      <c r="C66" s="197" t="s">
        <v>171</v>
      </c>
      <c r="D66" s="197" t="s">
        <v>37</v>
      </c>
      <c r="E66" s="168" t="s">
        <v>18</v>
      </c>
      <c r="F66" s="168" t="s">
        <v>55</v>
      </c>
      <c r="G66" s="168" t="s">
        <v>19</v>
      </c>
      <c r="H66" s="168" t="s">
        <v>1</v>
      </c>
      <c r="I66" s="168" t="s">
        <v>30</v>
      </c>
      <c r="J66" s="169" t="s">
        <v>21</v>
      </c>
      <c r="K66" s="170" t="s">
        <v>3</v>
      </c>
      <c r="L66" s="168" t="s">
        <v>4</v>
      </c>
      <c r="M66" s="168" t="s">
        <v>93</v>
      </c>
      <c r="N66" s="43" t="s">
        <v>124</v>
      </c>
    </row>
    <row r="67" spans="3:16" outlineLevel="1" x14ac:dyDescent="0.3">
      <c r="C67" s="31" t="str">
        <f>E67&amp;G67</f>
        <v>22020</v>
      </c>
      <c r="D67" s="31" t="str">
        <f t="shared" ref="D67:D98" si="9">G67&amp;E67&amp;H67&amp;I67</f>
        <v>20202Female0-1</v>
      </c>
      <c r="E67" s="16">
        <v>2</v>
      </c>
      <c r="F67" s="16" t="s">
        <v>95</v>
      </c>
      <c r="G67" s="16">
        <v>2020</v>
      </c>
      <c r="H67" s="171" t="s">
        <v>16</v>
      </c>
      <c r="I67" s="16" t="s">
        <v>6</v>
      </c>
      <c r="J67">
        <v>33</v>
      </c>
      <c r="K67" s="17">
        <v>807</v>
      </c>
      <c r="L67" s="172">
        <f>K67/J67</f>
        <v>24.454545454545453</v>
      </c>
      <c r="M67" s="39">
        <f>VLOOKUP(C67,$C$51:$J$56,8,0)</f>
        <v>26.071118849689011</v>
      </c>
      <c r="N67" s="99">
        <f>L67/M67</f>
        <v>0.93799370849928676</v>
      </c>
      <c r="O67" s="167"/>
      <c r="P67" s="154"/>
    </row>
    <row r="68" spans="3:16" outlineLevel="1" x14ac:dyDescent="0.3">
      <c r="C68" s="31" t="str">
        <f t="shared" ref="C68:C131" si="10">E68&amp;G68</f>
        <v>22020</v>
      </c>
      <c r="D68" s="31" t="str">
        <f t="shared" si="9"/>
        <v>20202Female19-39</v>
      </c>
      <c r="E68" s="16">
        <v>2</v>
      </c>
      <c r="F68" s="16" t="s">
        <v>95</v>
      </c>
      <c r="G68" s="16">
        <v>2020</v>
      </c>
      <c r="H68" s="171" t="s">
        <v>16</v>
      </c>
      <c r="I68" s="16" t="s">
        <v>8</v>
      </c>
      <c r="J68">
        <v>44</v>
      </c>
      <c r="K68" s="17">
        <v>1188</v>
      </c>
      <c r="L68" s="172">
        <f t="shared" ref="L68:L131" si="11">K68/J68</f>
        <v>27</v>
      </c>
      <c r="M68" s="39">
        <f t="shared" ref="M68:M131" si="12">VLOOKUP(C68,$C$51:$J$56,8,0)</f>
        <v>26.071118849689011</v>
      </c>
      <c r="N68" s="99">
        <f t="shared" ref="N68:N114" si="13">L68/M68</f>
        <v>1.0356287413542311</v>
      </c>
      <c r="O68" s="167"/>
    </row>
    <row r="69" spans="3:16" outlineLevel="1" x14ac:dyDescent="0.3">
      <c r="C69" s="31" t="str">
        <f t="shared" si="10"/>
        <v>22020</v>
      </c>
      <c r="D69" s="31" t="str">
        <f t="shared" si="9"/>
        <v>20202Female2-18</v>
      </c>
      <c r="E69" s="16">
        <v>2</v>
      </c>
      <c r="F69" s="16" t="s">
        <v>95</v>
      </c>
      <c r="G69" s="16">
        <v>2020</v>
      </c>
      <c r="H69" s="171" t="s">
        <v>16</v>
      </c>
      <c r="I69" s="16" t="s">
        <v>7</v>
      </c>
      <c r="J69">
        <v>35</v>
      </c>
      <c r="K69" s="17">
        <v>665</v>
      </c>
      <c r="L69" s="172">
        <f t="shared" si="11"/>
        <v>19</v>
      </c>
      <c r="M69" s="39">
        <f t="shared" si="12"/>
        <v>26.071118849689011</v>
      </c>
      <c r="N69" s="99">
        <f t="shared" si="13"/>
        <v>0.72877578095297746</v>
      </c>
      <c r="O69" s="167"/>
    </row>
    <row r="70" spans="3:16" outlineLevel="1" x14ac:dyDescent="0.3">
      <c r="C70" s="31" t="str">
        <f t="shared" si="10"/>
        <v>22020</v>
      </c>
      <c r="D70" s="31" t="str">
        <f t="shared" si="9"/>
        <v>20202Female40-54</v>
      </c>
      <c r="E70" s="16">
        <v>2</v>
      </c>
      <c r="F70" s="16" t="s">
        <v>95</v>
      </c>
      <c r="G70" s="16">
        <v>2020</v>
      </c>
      <c r="H70" s="171" t="s">
        <v>16</v>
      </c>
      <c r="I70" s="16" t="s">
        <v>9</v>
      </c>
      <c r="J70">
        <v>36</v>
      </c>
      <c r="K70" s="17">
        <v>798</v>
      </c>
      <c r="L70" s="172">
        <f t="shared" si="11"/>
        <v>22.166666666666668</v>
      </c>
      <c r="M70" s="39">
        <f t="shared" si="12"/>
        <v>26.071118849689011</v>
      </c>
      <c r="N70" s="99">
        <f t="shared" si="13"/>
        <v>0.85023841111180709</v>
      </c>
      <c r="O70" s="167"/>
    </row>
    <row r="71" spans="3:16" outlineLevel="1" x14ac:dyDescent="0.3">
      <c r="C71" s="31" t="str">
        <f t="shared" si="10"/>
        <v>22020</v>
      </c>
      <c r="D71" s="31" t="str">
        <f t="shared" si="9"/>
        <v>20202Female55-64</v>
      </c>
      <c r="E71" s="16">
        <v>2</v>
      </c>
      <c r="F71" s="16" t="s">
        <v>95</v>
      </c>
      <c r="G71" s="16">
        <v>2020</v>
      </c>
      <c r="H71" s="171" t="s">
        <v>16</v>
      </c>
      <c r="I71" s="16" t="s">
        <v>10</v>
      </c>
      <c r="J71">
        <v>40</v>
      </c>
      <c r="K71" s="17">
        <v>1245</v>
      </c>
      <c r="L71" s="172">
        <f t="shared" si="11"/>
        <v>31.125</v>
      </c>
      <c r="M71" s="39">
        <f t="shared" si="12"/>
        <v>26.071118849689011</v>
      </c>
      <c r="N71" s="99">
        <f t="shared" si="13"/>
        <v>1.1938497990611274</v>
      </c>
      <c r="O71" s="167"/>
    </row>
    <row r="72" spans="3:16" outlineLevel="1" x14ac:dyDescent="0.3">
      <c r="C72" s="31" t="str">
        <f t="shared" si="10"/>
        <v>22020</v>
      </c>
      <c r="D72" s="31" t="str">
        <f t="shared" si="9"/>
        <v>20202Female65-74</v>
      </c>
      <c r="E72" s="16">
        <v>2</v>
      </c>
      <c r="F72" s="16" t="s">
        <v>95</v>
      </c>
      <c r="G72" s="16">
        <v>2020</v>
      </c>
      <c r="H72" s="171" t="s">
        <v>16</v>
      </c>
      <c r="I72" s="16" t="s">
        <v>11</v>
      </c>
      <c r="J72">
        <v>48</v>
      </c>
      <c r="K72" s="17">
        <v>1240</v>
      </c>
      <c r="L72" s="172">
        <f t="shared" si="11"/>
        <v>25.833333333333332</v>
      </c>
      <c r="M72" s="39">
        <f t="shared" si="12"/>
        <v>26.071118849689011</v>
      </c>
      <c r="N72" s="99">
        <f t="shared" si="13"/>
        <v>0.99087935129571492</v>
      </c>
      <c r="O72" s="167"/>
    </row>
    <row r="73" spans="3:16" outlineLevel="1" x14ac:dyDescent="0.3">
      <c r="C73" s="31" t="str">
        <f t="shared" si="10"/>
        <v>22020</v>
      </c>
      <c r="D73" s="31" t="str">
        <f t="shared" si="9"/>
        <v>20202Female75-84</v>
      </c>
      <c r="E73" s="16">
        <v>2</v>
      </c>
      <c r="F73" s="16" t="s">
        <v>95</v>
      </c>
      <c r="G73" s="16">
        <v>2020</v>
      </c>
      <c r="H73" s="171" t="s">
        <v>16</v>
      </c>
      <c r="I73" s="16" t="s">
        <v>12</v>
      </c>
      <c r="J73">
        <v>49</v>
      </c>
      <c r="K73" s="17">
        <v>1617</v>
      </c>
      <c r="L73" s="172">
        <f t="shared" si="11"/>
        <v>33</v>
      </c>
      <c r="M73" s="39">
        <f t="shared" si="12"/>
        <v>26.071118849689011</v>
      </c>
      <c r="N73" s="99">
        <f t="shared" si="13"/>
        <v>1.2657684616551714</v>
      </c>
      <c r="O73" s="167"/>
    </row>
    <row r="74" spans="3:16" outlineLevel="1" x14ac:dyDescent="0.3">
      <c r="C74" s="31" t="str">
        <f t="shared" si="10"/>
        <v>22020</v>
      </c>
      <c r="D74" s="31" t="str">
        <f t="shared" si="9"/>
        <v>20202Female85+</v>
      </c>
      <c r="E74" s="16">
        <v>2</v>
      </c>
      <c r="F74" s="16" t="s">
        <v>95</v>
      </c>
      <c r="G74" s="16">
        <v>2020</v>
      </c>
      <c r="H74" s="171" t="s">
        <v>16</v>
      </c>
      <c r="I74" s="16" t="s">
        <v>13</v>
      </c>
      <c r="J74">
        <v>48</v>
      </c>
      <c r="K74" s="17">
        <v>1258</v>
      </c>
      <c r="L74" s="172">
        <f t="shared" si="11"/>
        <v>26.208333333333332</v>
      </c>
      <c r="M74" s="39">
        <f t="shared" si="12"/>
        <v>26.071118849689011</v>
      </c>
      <c r="N74" s="99">
        <f t="shared" si="13"/>
        <v>1.0052630838145236</v>
      </c>
      <c r="O74" s="167"/>
    </row>
    <row r="75" spans="3:16" outlineLevel="1" x14ac:dyDescent="0.3">
      <c r="C75" s="31" t="str">
        <f t="shared" si="10"/>
        <v>22020</v>
      </c>
      <c r="D75" s="31" t="str">
        <f t="shared" si="9"/>
        <v>20202Male0-1</v>
      </c>
      <c r="E75" s="16">
        <v>2</v>
      </c>
      <c r="F75" s="16" t="s">
        <v>95</v>
      </c>
      <c r="G75" s="16">
        <v>2020</v>
      </c>
      <c r="H75" s="171" t="s">
        <v>17</v>
      </c>
      <c r="I75" s="16" t="s">
        <v>6</v>
      </c>
      <c r="J75">
        <v>35</v>
      </c>
      <c r="K75" s="17">
        <v>688.37837837837833</v>
      </c>
      <c r="L75" s="172">
        <f t="shared" si="11"/>
        <v>19.667953667953668</v>
      </c>
      <c r="M75" s="39">
        <f t="shared" si="12"/>
        <v>26.071118849689011</v>
      </c>
      <c r="N75" s="99">
        <f t="shared" si="13"/>
        <v>0.75439622600578482</v>
      </c>
      <c r="O75" s="167"/>
    </row>
    <row r="76" spans="3:16" outlineLevel="1" x14ac:dyDescent="0.3">
      <c r="C76" s="31" t="str">
        <f t="shared" si="10"/>
        <v>22020</v>
      </c>
      <c r="D76" s="31" t="str">
        <f t="shared" si="9"/>
        <v>20202Male19-39</v>
      </c>
      <c r="E76" s="16">
        <v>2</v>
      </c>
      <c r="F76" s="16" t="s">
        <v>95</v>
      </c>
      <c r="G76" s="16">
        <v>2020</v>
      </c>
      <c r="H76" s="171" t="s">
        <v>17</v>
      </c>
      <c r="I76" s="16" t="s">
        <v>8</v>
      </c>
      <c r="J76">
        <v>31</v>
      </c>
      <c r="K76" s="17">
        <v>588.33333333333337</v>
      </c>
      <c r="L76" s="172">
        <f t="shared" si="11"/>
        <v>18.978494623655916</v>
      </c>
      <c r="M76" s="39">
        <f t="shared" si="12"/>
        <v>26.071118849689011</v>
      </c>
      <c r="N76" s="99">
        <f t="shared" si="13"/>
        <v>0.72795090740351176</v>
      </c>
      <c r="O76" s="167"/>
    </row>
    <row r="77" spans="3:16" outlineLevel="1" x14ac:dyDescent="0.3">
      <c r="C77" s="31" t="str">
        <f t="shared" si="10"/>
        <v>22020</v>
      </c>
      <c r="D77" s="31" t="str">
        <f t="shared" si="9"/>
        <v>20202Male2-18</v>
      </c>
      <c r="E77" s="16">
        <v>2</v>
      </c>
      <c r="F77" s="16" t="s">
        <v>95</v>
      </c>
      <c r="G77" s="16">
        <v>2020</v>
      </c>
      <c r="H77" s="171" t="s">
        <v>17</v>
      </c>
      <c r="I77" s="16" t="s">
        <v>7</v>
      </c>
      <c r="J77">
        <v>38</v>
      </c>
      <c r="K77" s="17">
        <v>553.05882352941171</v>
      </c>
      <c r="L77" s="172">
        <f t="shared" si="11"/>
        <v>14.554179566563466</v>
      </c>
      <c r="M77" s="39">
        <f t="shared" si="12"/>
        <v>26.071118849689011</v>
      </c>
      <c r="N77" s="99">
        <f t="shared" si="13"/>
        <v>0.55824913577642932</v>
      </c>
      <c r="O77" s="167"/>
    </row>
    <row r="78" spans="3:16" outlineLevel="1" x14ac:dyDescent="0.3">
      <c r="C78" s="31" t="str">
        <f t="shared" si="10"/>
        <v>22020</v>
      </c>
      <c r="D78" s="31" t="str">
        <f t="shared" si="9"/>
        <v>20202Male40-54</v>
      </c>
      <c r="E78" s="16">
        <v>2</v>
      </c>
      <c r="F78" s="16" t="s">
        <v>95</v>
      </c>
      <c r="G78" s="16">
        <v>2020</v>
      </c>
      <c r="H78" s="171" t="s">
        <v>17</v>
      </c>
      <c r="I78" s="16" t="s">
        <v>9</v>
      </c>
      <c r="J78">
        <v>37</v>
      </c>
      <c r="K78" s="17">
        <v>651.45238095238096</v>
      </c>
      <c r="L78" s="172">
        <f t="shared" si="11"/>
        <v>17.606821106821108</v>
      </c>
      <c r="M78" s="39">
        <f t="shared" si="12"/>
        <v>26.071118849689011</v>
      </c>
      <c r="N78" s="99">
        <f t="shared" si="13"/>
        <v>0.67533814748541687</v>
      </c>
      <c r="O78" s="167"/>
    </row>
    <row r="79" spans="3:16" outlineLevel="1" x14ac:dyDescent="0.3">
      <c r="C79" s="31" t="str">
        <f t="shared" si="10"/>
        <v>22020</v>
      </c>
      <c r="D79" s="31" t="str">
        <f t="shared" si="9"/>
        <v>20202Male55-64</v>
      </c>
      <c r="E79" s="16">
        <v>2</v>
      </c>
      <c r="F79" s="16" t="s">
        <v>95</v>
      </c>
      <c r="G79" s="16">
        <v>2020</v>
      </c>
      <c r="H79" s="171" t="s">
        <v>17</v>
      </c>
      <c r="I79" s="16" t="s">
        <v>10</v>
      </c>
      <c r="J79">
        <v>48</v>
      </c>
      <c r="K79" s="17">
        <v>1524</v>
      </c>
      <c r="L79" s="172">
        <f t="shared" si="11"/>
        <v>31.75</v>
      </c>
      <c r="M79" s="39">
        <f t="shared" si="12"/>
        <v>26.071118849689011</v>
      </c>
      <c r="N79" s="99">
        <f t="shared" si="13"/>
        <v>1.2178226865924755</v>
      </c>
      <c r="O79" s="167"/>
    </row>
    <row r="80" spans="3:16" outlineLevel="1" x14ac:dyDescent="0.3">
      <c r="C80" s="31" t="str">
        <f t="shared" si="10"/>
        <v>22020</v>
      </c>
      <c r="D80" s="31" t="str">
        <f t="shared" si="9"/>
        <v>20202Male65-74</v>
      </c>
      <c r="E80" s="16">
        <v>2</v>
      </c>
      <c r="F80" s="16" t="s">
        <v>95</v>
      </c>
      <c r="G80" s="16">
        <v>2020</v>
      </c>
      <c r="H80" s="171" t="s">
        <v>17</v>
      </c>
      <c r="I80" s="16" t="s">
        <v>11</v>
      </c>
      <c r="J80">
        <v>47</v>
      </c>
      <c r="K80" s="17">
        <v>1627</v>
      </c>
      <c r="L80" s="172">
        <f t="shared" si="11"/>
        <v>34.617021276595743</v>
      </c>
      <c r="M80" s="39">
        <f t="shared" si="12"/>
        <v>26.071118849689011</v>
      </c>
      <c r="N80" s="99">
        <f t="shared" si="13"/>
        <v>1.3277919323745737</v>
      </c>
      <c r="O80" s="167"/>
    </row>
    <row r="81" spans="3:15" outlineLevel="1" x14ac:dyDescent="0.3">
      <c r="C81" s="31" t="str">
        <f t="shared" si="10"/>
        <v>22020</v>
      </c>
      <c r="D81" s="31" t="str">
        <f t="shared" si="9"/>
        <v>20202Male75-84</v>
      </c>
      <c r="E81" s="16">
        <v>2</v>
      </c>
      <c r="F81" s="16" t="s">
        <v>95</v>
      </c>
      <c r="G81" s="16">
        <v>2020</v>
      </c>
      <c r="H81" s="171" t="s">
        <v>17</v>
      </c>
      <c r="I81" s="16" t="s">
        <v>12</v>
      </c>
      <c r="J81">
        <v>47</v>
      </c>
      <c r="K81" s="17">
        <v>1391</v>
      </c>
      <c r="L81" s="172">
        <f t="shared" si="11"/>
        <v>29.595744680851062</v>
      </c>
      <c r="M81" s="39">
        <f t="shared" si="12"/>
        <v>26.071118849689011</v>
      </c>
      <c r="N81" s="99">
        <f t="shared" si="13"/>
        <v>1.1351927338248506</v>
      </c>
      <c r="O81" s="167"/>
    </row>
    <row r="82" spans="3:15" outlineLevel="1" x14ac:dyDescent="0.3">
      <c r="C82" s="31" t="str">
        <f t="shared" si="10"/>
        <v>22020</v>
      </c>
      <c r="D82" s="31" t="str">
        <f t="shared" si="9"/>
        <v>20202Male85+</v>
      </c>
      <c r="E82" s="16">
        <v>2</v>
      </c>
      <c r="F82" s="16" t="s">
        <v>95</v>
      </c>
      <c r="G82" s="16">
        <v>2020</v>
      </c>
      <c r="H82" s="171" t="s">
        <v>17</v>
      </c>
      <c r="I82" s="16" t="s">
        <v>13</v>
      </c>
      <c r="J82">
        <v>48</v>
      </c>
      <c r="K82" s="17">
        <v>1470</v>
      </c>
      <c r="L82" s="172">
        <f t="shared" si="11"/>
        <v>30.625</v>
      </c>
      <c r="M82" s="39">
        <f t="shared" si="12"/>
        <v>26.071118849689011</v>
      </c>
      <c r="N82" s="99">
        <f t="shared" si="13"/>
        <v>1.1746714890360492</v>
      </c>
      <c r="O82" s="167"/>
    </row>
    <row r="83" spans="3:15" outlineLevel="1" x14ac:dyDescent="0.3">
      <c r="C83" s="31" t="str">
        <f t="shared" si="10"/>
        <v>22021</v>
      </c>
      <c r="D83" s="31" t="str">
        <f t="shared" si="9"/>
        <v>20212Female0-1</v>
      </c>
      <c r="E83" s="16">
        <v>2</v>
      </c>
      <c r="F83" s="16" t="s">
        <v>95</v>
      </c>
      <c r="G83" s="16">
        <v>2021</v>
      </c>
      <c r="H83" s="171" t="s">
        <v>16</v>
      </c>
      <c r="I83" s="16" t="s">
        <v>6</v>
      </c>
      <c r="J83">
        <v>32</v>
      </c>
      <c r="K83" s="17">
        <v>615</v>
      </c>
      <c r="L83" s="172">
        <f t="shared" si="11"/>
        <v>19.21875</v>
      </c>
      <c r="M83" s="39">
        <f t="shared" si="12"/>
        <v>25.592442254169139</v>
      </c>
      <c r="N83" s="99">
        <f t="shared" si="13"/>
        <v>0.75095412188999533</v>
      </c>
      <c r="O83" s="167"/>
    </row>
    <row r="84" spans="3:15" outlineLevel="1" x14ac:dyDescent="0.3">
      <c r="C84" s="31" t="str">
        <f t="shared" si="10"/>
        <v>22021</v>
      </c>
      <c r="D84" s="31" t="str">
        <f t="shared" si="9"/>
        <v>20212Female19-39</v>
      </c>
      <c r="E84" s="16">
        <v>2</v>
      </c>
      <c r="F84" s="16" t="s">
        <v>95</v>
      </c>
      <c r="G84" s="16">
        <v>2021</v>
      </c>
      <c r="H84" s="171" t="s">
        <v>16</v>
      </c>
      <c r="I84" s="16" t="s">
        <v>8</v>
      </c>
      <c r="J84">
        <v>46</v>
      </c>
      <c r="K84" s="17">
        <v>1170</v>
      </c>
      <c r="L84" s="172">
        <f t="shared" si="11"/>
        <v>25.434782608695652</v>
      </c>
      <c r="M84" s="39">
        <f t="shared" si="12"/>
        <v>25.592442254169139</v>
      </c>
      <c r="N84" s="99">
        <f t="shared" si="13"/>
        <v>0.99383960139842442</v>
      </c>
      <c r="O84" s="167"/>
    </row>
    <row r="85" spans="3:15" outlineLevel="1" x14ac:dyDescent="0.3">
      <c r="C85" s="31" t="str">
        <f t="shared" si="10"/>
        <v>22021</v>
      </c>
      <c r="D85" s="31" t="str">
        <f t="shared" si="9"/>
        <v>20212Female2-18</v>
      </c>
      <c r="E85" s="16">
        <v>2</v>
      </c>
      <c r="F85" s="16" t="s">
        <v>95</v>
      </c>
      <c r="G85" s="16">
        <v>2021</v>
      </c>
      <c r="H85" s="171" t="s">
        <v>16</v>
      </c>
      <c r="I85" s="16" t="s">
        <v>7</v>
      </c>
      <c r="J85">
        <v>33</v>
      </c>
      <c r="K85" s="17">
        <v>615</v>
      </c>
      <c r="L85" s="172">
        <f t="shared" si="11"/>
        <v>18.636363636363637</v>
      </c>
      <c r="M85" s="39">
        <f t="shared" si="12"/>
        <v>25.592442254169139</v>
      </c>
      <c r="N85" s="99">
        <f t="shared" si="13"/>
        <v>0.72819793637817731</v>
      </c>
      <c r="O85" s="167"/>
    </row>
    <row r="86" spans="3:15" outlineLevel="1" x14ac:dyDescent="0.3">
      <c r="C86" s="31" t="str">
        <f t="shared" si="10"/>
        <v>22021</v>
      </c>
      <c r="D86" s="31" t="str">
        <f t="shared" si="9"/>
        <v>20212Female40-54</v>
      </c>
      <c r="E86" s="16">
        <v>2</v>
      </c>
      <c r="F86" s="16" t="s">
        <v>95</v>
      </c>
      <c r="G86" s="16">
        <v>2021</v>
      </c>
      <c r="H86" s="171" t="s">
        <v>16</v>
      </c>
      <c r="I86" s="16" t="s">
        <v>9</v>
      </c>
      <c r="J86">
        <v>37</v>
      </c>
      <c r="K86" s="17">
        <v>757</v>
      </c>
      <c r="L86" s="172">
        <f t="shared" si="11"/>
        <v>20.45945945945946</v>
      </c>
      <c r="M86" s="39">
        <f t="shared" si="12"/>
        <v>25.592442254169139</v>
      </c>
      <c r="N86" s="99">
        <f t="shared" si="13"/>
        <v>0.79943364749124357</v>
      </c>
      <c r="O86" s="167"/>
    </row>
    <row r="87" spans="3:15" outlineLevel="1" x14ac:dyDescent="0.3">
      <c r="C87" s="31" t="str">
        <f t="shared" si="10"/>
        <v>22021</v>
      </c>
      <c r="D87" s="31" t="str">
        <f t="shared" si="9"/>
        <v>20212Female55-64</v>
      </c>
      <c r="E87" s="16">
        <v>2</v>
      </c>
      <c r="F87" s="16" t="s">
        <v>95</v>
      </c>
      <c r="G87" s="16">
        <v>2021</v>
      </c>
      <c r="H87" s="171" t="s">
        <v>16</v>
      </c>
      <c r="I87" s="16" t="s">
        <v>10</v>
      </c>
      <c r="J87">
        <v>41</v>
      </c>
      <c r="K87" s="17">
        <v>1338</v>
      </c>
      <c r="L87" s="172">
        <f t="shared" si="11"/>
        <v>32.634146341463413</v>
      </c>
      <c r="M87" s="39">
        <f t="shared" si="12"/>
        <v>25.592442254169139</v>
      </c>
      <c r="N87" s="99">
        <f t="shared" si="13"/>
        <v>1.2751477962657958</v>
      </c>
      <c r="O87" s="167"/>
    </row>
    <row r="88" spans="3:15" outlineLevel="1" x14ac:dyDescent="0.3">
      <c r="C88" s="31" t="str">
        <f t="shared" si="10"/>
        <v>22021</v>
      </c>
      <c r="D88" s="31" t="str">
        <f t="shared" si="9"/>
        <v>20212Female65-74</v>
      </c>
      <c r="E88" s="16">
        <v>2</v>
      </c>
      <c r="F88" s="16" t="s">
        <v>95</v>
      </c>
      <c r="G88" s="16">
        <v>2021</v>
      </c>
      <c r="H88" s="171" t="s">
        <v>16</v>
      </c>
      <c r="I88" s="16" t="s">
        <v>11</v>
      </c>
      <c r="J88">
        <v>45</v>
      </c>
      <c r="K88" s="17">
        <v>1334</v>
      </c>
      <c r="L88" s="172">
        <f t="shared" si="11"/>
        <v>29.644444444444446</v>
      </c>
      <c r="M88" s="39">
        <f t="shared" si="12"/>
        <v>25.592442254169139</v>
      </c>
      <c r="N88" s="99">
        <f t="shared" si="13"/>
        <v>1.1583280778767886</v>
      </c>
      <c r="O88" s="167"/>
    </row>
    <row r="89" spans="3:15" outlineLevel="1" x14ac:dyDescent="0.3">
      <c r="C89" s="31" t="str">
        <f t="shared" si="10"/>
        <v>22021</v>
      </c>
      <c r="D89" s="31" t="str">
        <f t="shared" si="9"/>
        <v>20212Female75-84</v>
      </c>
      <c r="E89" s="16">
        <v>2</v>
      </c>
      <c r="F89" s="16" t="s">
        <v>95</v>
      </c>
      <c r="G89" s="16">
        <v>2021</v>
      </c>
      <c r="H89" s="171" t="s">
        <v>16</v>
      </c>
      <c r="I89" s="16" t="s">
        <v>12</v>
      </c>
      <c r="J89">
        <v>48</v>
      </c>
      <c r="K89" s="17">
        <v>1410</v>
      </c>
      <c r="L89" s="172">
        <f t="shared" si="11"/>
        <v>29.375</v>
      </c>
      <c r="M89" s="39">
        <f t="shared" si="12"/>
        <v>25.592442254169139</v>
      </c>
      <c r="N89" s="99">
        <f t="shared" si="13"/>
        <v>1.1477997960595052</v>
      </c>
      <c r="O89" s="167"/>
    </row>
    <row r="90" spans="3:15" outlineLevel="1" x14ac:dyDescent="0.3">
      <c r="C90" s="31" t="str">
        <f t="shared" si="10"/>
        <v>22021</v>
      </c>
      <c r="D90" s="31" t="str">
        <f t="shared" si="9"/>
        <v>20212Female85+</v>
      </c>
      <c r="E90" s="16">
        <v>2</v>
      </c>
      <c r="F90" s="16" t="s">
        <v>95</v>
      </c>
      <c r="G90" s="16">
        <v>2021</v>
      </c>
      <c r="H90" s="171" t="s">
        <v>16</v>
      </c>
      <c r="I90" s="16" t="s">
        <v>13</v>
      </c>
      <c r="J90">
        <v>44</v>
      </c>
      <c r="K90" s="17">
        <v>1350</v>
      </c>
      <c r="L90" s="172">
        <f t="shared" si="11"/>
        <v>30.681818181818183</v>
      </c>
      <c r="M90" s="39">
        <f t="shared" si="12"/>
        <v>25.592442254169139</v>
      </c>
      <c r="N90" s="99">
        <f t="shared" si="13"/>
        <v>1.1988624562323651</v>
      </c>
      <c r="O90" s="167"/>
    </row>
    <row r="91" spans="3:15" outlineLevel="1" x14ac:dyDescent="0.3">
      <c r="C91" s="31" t="str">
        <f t="shared" si="10"/>
        <v>22021</v>
      </c>
      <c r="D91" s="31" t="str">
        <f t="shared" si="9"/>
        <v>20212Male0-1</v>
      </c>
      <c r="E91" s="16">
        <v>2</v>
      </c>
      <c r="F91" s="16" t="s">
        <v>95</v>
      </c>
      <c r="G91" s="16">
        <v>2021</v>
      </c>
      <c r="H91" s="171" t="s">
        <v>17</v>
      </c>
      <c r="I91" s="16" t="s">
        <v>6</v>
      </c>
      <c r="J91">
        <v>33</v>
      </c>
      <c r="K91" s="17">
        <v>668.61904761904759</v>
      </c>
      <c r="L91" s="172">
        <f t="shared" si="11"/>
        <v>20.261183261183259</v>
      </c>
      <c r="M91" s="39">
        <f t="shared" si="12"/>
        <v>25.592442254169139</v>
      </c>
      <c r="N91" s="99">
        <f t="shared" si="13"/>
        <v>0.79168619625907755</v>
      </c>
      <c r="O91" s="167"/>
    </row>
    <row r="92" spans="3:15" outlineLevel="1" x14ac:dyDescent="0.3">
      <c r="C92" s="31" t="str">
        <f t="shared" si="10"/>
        <v>22021</v>
      </c>
      <c r="D92" s="31" t="str">
        <f t="shared" si="9"/>
        <v>20212Male19-39</v>
      </c>
      <c r="E92" s="16">
        <v>2</v>
      </c>
      <c r="F92" s="16" t="s">
        <v>95</v>
      </c>
      <c r="G92" s="16">
        <v>2021</v>
      </c>
      <c r="H92" s="171" t="s">
        <v>17</v>
      </c>
      <c r="I92" s="16" t="s">
        <v>8</v>
      </c>
      <c r="J92">
        <v>34</v>
      </c>
      <c r="K92" s="17">
        <v>680</v>
      </c>
      <c r="L92" s="172">
        <f t="shared" si="11"/>
        <v>20</v>
      </c>
      <c r="M92" s="39">
        <f t="shared" si="12"/>
        <v>25.592442254169139</v>
      </c>
      <c r="N92" s="99">
        <f t="shared" si="13"/>
        <v>0.7814807122107269</v>
      </c>
      <c r="O92" s="167"/>
    </row>
    <row r="93" spans="3:15" outlineLevel="1" x14ac:dyDescent="0.3">
      <c r="C93" s="31" t="str">
        <f t="shared" si="10"/>
        <v>22021</v>
      </c>
      <c r="D93" s="31" t="str">
        <f t="shared" si="9"/>
        <v>20212Male2-18</v>
      </c>
      <c r="E93" s="16">
        <v>2</v>
      </c>
      <c r="F93" s="16" t="s">
        <v>95</v>
      </c>
      <c r="G93" s="16">
        <v>2021</v>
      </c>
      <c r="H93" s="171" t="s">
        <v>17</v>
      </c>
      <c r="I93" s="16" t="s">
        <v>7</v>
      </c>
      <c r="J93">
        <v>37</v>
      </c>
      <c r="K93" s="17">
        <v>446.60869565217388</v>
      </c>
      <c r="L93" s="172">
        <f t="shared" si="11"/>
        <v>12.070505287896591</v>
      </c>
      <c r="M93" s="39">
        <f t="shared" si="12"/>
        <v>25.592442254169139</v>
      </c>
      <c r="N93" s="99">
        <f t="shared" si="13"/>
        <v>0.47164335345643865</v>
      </c>
      <c r="O93" s="167"/>
    </row>
    <row r="94" spans="3:15" outlineLevel="1" x14ac:dyDescent="0.3">
      <c r="C94" s="31" t="str">
        <f t="shared" si="10"/>
        <v>22021</v>
      </c>
      <c r="D94" s="31" t="str">
        <f t="shared" si="9"/>
        <v>20212Male40-54</v>
      </c>
      <c r="E94" s="16">
        <v>2</v>
      </c>
      <c r="F94" s="16" t="s">
        <v>95</v>
      </c>
      <c r="G94" s="16">
        <v>2021</v>
      </c>
      <c r="H94" s="171" t="s">
        <v>17</v>
      </c>
      <c r="I94" s="16" t="s">
        <v>9</v>
      </c>
      <c r="J94">
        <v>34</v>
      </c>
      <c r="K94" s="17">
        <v>676.34285714285716</v>
      </c>
      <c r="L94" s="172">
        <f t="shared" si="11"/>
        <v>19.892436974789916</v>
      </c>
      <c r="M94" s="39">
        <f t="shared" si="12"/>
        <v>25.592442254169139</v>
      </c>
      <c r="N94" s="99">
        <f t="shared" si="13"/>
        <v>0.77727779073329106</v>
      </c>
      <c r="O94" s="167"/>
    </row>
    <row r="95" spans="3:15" outlineLevel="1" x14ac:dyDescent="0.3">
      <c r="C95" s="31" t="str">
        <f t="shared" si="10"/>
        <v>22021</v>
      </c>
      <c r="D95" s="31" t="str">
        <f t="shared" si="9"/>
        <v>20212Male55-64</v>
      </c>
      <c r="E95" s="16">
        <v>2</v>
      </c>
      <c r="F95" s="16" t="s">
        <v>95</v>
      </c>
      <c r="G95" s="16">
        <v>2021</v>
      </c>
      <c r="H95" s="171" t="s">
        <v>17</v>
      </c>
      <c r="I95" s="16" t="s">
        <v>10</v>
      </c>
      <c r="J95">
        <v>45</v>
      </c>
      <c r="K95" s="17">
        <v>1385</v>
      </c>
      <c r="L95" s="172">
        <f t="shared" si="11"/>
        <v>30.777777777777779</v>
      </c>
      <c r="M95" s="39">
        <f t="shared" si="12"/>
        <v>25.592442254169139</v>
      </c>
      <c r="N95" s="99">
        <f t="shared" si="13"/>
        <v>1.2026119849020631</v>
      </c>
      <c r="O95" s="167"/>
    </row>
    <row r="96" spans="3:15" outlineLevel="1" x14ac:dyDescent="0.3">
      <c r="C96" s="31" t="str">
        <f t="shared" si="10"/>
        <v>22021</v>
      </c>
      <c r="D96" s="31" t="str">
        <f t="shared" si="9"/>
        <v>20212Male65-74</v>
      </c>
      <c r="E96" s="16">
        <v>2</v>
      </c>
      <c r="F96" s="16" t="s">
        <v>95</v>
      </c>
      <c r="G96" s="16">
        <v>2021</v>
      </c>
      <c r="H96" s="171" t="s">
        <v>17</v>
      </c>
      <c r="I96" s="16" t="s">
        <v>11</v>
      </c>
      <c r="J96">
        <v>41</v>
      </c>
      <c r="K96" s="17">
        <v>1267</v>
      </c>
      <c r="L96" s="172">
        <f t="shared" si="11"/>
        <v>30.902439024390244</v>
      </c>
      <c r="M96" s="39">
        <f t="shared" si="12"/>
        <v>25.592442254169139</v>
      </c>
      <c r="N96" s="99">
        <f t="shared" si="13"/>
        <v>1.2074830028914525</v>
      </c>
      <c r="O96" s="167"/>
    </row>
    <row r="97" spans="3:15" outlineLevel="1" x14ac:dyDescent="0.3">
      <c r="C97" s="31" t="str">
        <f t="shared" si="10"/>
        <v>22021</v>
      </c>
      <c r="D97" s="31" t="str">
        <f t="shared" si="9"/>
        <v>20212Male75-84</v>
      </c>
      <c r="E97" s="16">
        <v>2</v>
      </c>
      <c r="F97" s="16" t="s">
        <v>95</v>
      </c>
      <c r="G97" s="16">
        <v>2021</v>
      </c>
      <c r="H97" s="171" t="s">
        <v>17</v>
      </c>
      <c r="I97" s="16" t="s">
        <v>12</v>
      </c>
      <c r="J97">
        <v>47</v>
      </c>
      <c r="K97" s="17">
        <v>1222</v>
      </c>
      <c r="L97" s="172">
        <f t="shared" si="11"/>
        <v>26</v>
      </c>
      <c r="M97" s="39">
        <f t="shared" si="12"/>
        <v>25.592442254169139</v>
      </c>
      <c r="N97" s="99">
        <f t="shared" si="13"/>
        <v>1.0159249258739449</v>
      </c>
      <c r="O97" s="167"/>
    </row>
    <row r="98" spans="3:15" outlineLevel="1" x14ac:dyDescent="0.3">
      <c r="C98" s="31" t="str">
        <f t="shared" si="10"/>
        <v>22021</v>
      </c>
      <c r="D98" s="31" t="str">
        <f t="shared" si="9"/>
        <v>20212Male85+</v>
      </c>
      <c r="E98" s="16">
        <v>2</v>
      </c>
      <c r="F98" s="16" t="s">
        <v>95</v>
      </c>
      <c r="G98" s="16">
        <v>2021</v>
      </c>
      <c r="H98" s="171" t="s">
        <v>17</v>
      </c>
      <c r="I98" s="16" t="s">
        <v>13</v>
      </c>
      <c r="J98">
        <v>42</v>
      </c>
      <c r="K98" s="17">
        <v>1419</v>
      </c>
      <c r="L98" s="172">
        <f t="shared" si="11"/>
        <v>33.785714285714285</v>
      </c>
      <c r="M98" s="39">
        <f t="shared" si="12"/>
        <v>25.592442254169139</v>
      </c>
      <c r="N98" s="99">
        <f t="shared" si="13"/>
        <v>1.3201442031274064</v>
      </c>
      <c r="O98" s="167"/>
    </row>
    <row r="99" spans="3:15" outlineLevel="1" x14ac:dyDescent="0.3">
      <c r="C99" s="31" t="str">
        <f t="shared" si="10"/>
        <v>62020</v>
      </c>
      <c r="D99" s="31" t="str">
        <f t="shared" ref="D99:D114" si="14">G99&amp;E99&amp;H99&amp;I99</f>
        <v>20206Female0-1</v>
      </c>
      <c r="E99" s="16">
        <v>6</v>
      </c>
      <c r="F99" s="16" t="s">
        <v>95</v>
      </c>
      <c r="G99" s="16">
        <v>2020</v>
      </c>
      <c r="H99" s="171" t="s">
        <v>16</v>
      </c>
      <c r="I99" s="16" t="s">
        <v>6</v>
      </c>
      <c r="J99">
        <v>31</v>
      </c>
      <c r="K99" s="17">
        <v>632</v>
      </c>
      <c r="L99" s="172">
        <f t="shared" si="11"/>
        <v>20.387096774193548</v>
      </c>
      <c r="M99" s="39">
        <f t="shared" si="12"/>
        <v>26.29107212714408</v>
      </c>
      <c r="N99" s="99">
        <f t="shared" si="13"/>
        <v>0.77543801468426987</v>
      </c>
      <c r="O99" s="167"/>
    </row>
    <row r="100" spans="3:15" outlineLevel="1" x14ac:dyDescent="0.3">
      <c r="C100" s="31" t="str">
        <f t="shared" si="10"/>
        <v>62020</v>
      </c>
      <c r="D100" s="31" t="str">
        <f t="shared" si="14"/>
        <v>20206Female19-39</v>
      </c>
      <c r="E100" s="16">
        <v>6</v>
      </c>
      <c r="F100" s="16" t="s">
        <v>95</v>
      </c>
      <c r="G100" s="16">
        <v>2020</v>
      </c>
      <c r="H100" s="171" t="s">
        <v>16</v>
      </c>
      <c r="I100" s="16" t="s">
        <v>8</v>
      </c>
      <c r="J100">
        <v>42</v>
      </c>
      <c r="K100" s="17">
        <v>1230</v>
      </c>
      <c r="L100" s="172">
        <f t="shared" si="11"/>
        <v>29.285714285714285</v>
      </c>
      <c r="M100" s="39">
        <f t="shared" si="12"/>
        <v>26.29107212714408</v>
      </c>
      <c r="N100" s="99">
        <f t="shared" si="13"/>
        <v>1.1139033868260702</v>
      </c>
      <c r="O100" s="167"/>
    </row>
    <row r="101" spans="3:15" outlineLevel="1" x14ac:dyDescent="0.3">
      <c r="C101" s="31" t="str">
        <f t="shared" si="10"/>
        <v>62020</v>
      </c>
      <c r="D101" s="31" t="str">
        <f t="shared" si="14"/>
        <v>20206Female2-18</v>
      </c>
      <c r="E101" s="16">
        <v>6</v>
      </c>
      <c r="F101" s="16" t="s">
        <v>95</v>
      </c>
      <c r="G101" s="16">
        <v>2020</v>
      </c>
      <c r="H101" s="171" t="s">
        <v>16</v>
      </c>
      <c r="I101" s="16" t="s">
        <v>7</v>
      </c>
      <c r="J101">
        <v>37</v>
      </c>
      <c r="K101" s="17">
        <v>628</v>
      </c>
      <c r="L101" s="172">
        <f t="shared" si="11"/>
        <v>16.972972972972972</v>
      </c>
      <c r="M101" s="39">
        <f t="shared" si="12"/>
        <v>26.29107212714408</v>
      </c>
      <c r="N101" s="99">
        <f t="shared" si="13"/>
        <v>0.64557933928640798</v>
      </c>
      <c r="O101" s="167"/>
    </row>
    <row r="102" spans="3:15" outlineLevel="1" x14ac:dyDescent="0.3">
      <c r="C102" s="31" t="str">
        <f t="shared" si="10"/>
        <v>62020</v>
      </c>
      <c r="D102" s="31" t="str">
        <f t="shared" si="14"/>
        <v>20206Female40-54</v>
      </c>
      <c r="E102" s="16">
        <v>6</v>
      </c>
      <c r="F102" s="16" t="s">
        <v>95</v>
      </c>
      <c r="G102" s="16">
        <v>2020</v>
      </c>
      <c r="H102" s="171" t="s">
        <v>16</v>
      </c>
      <c r="I102" s="16" t="s">
        <v>9</v>
      </c>
      <c r="J102">
        <v>32</v>
      </c>
      <c r="K102" s="17">
        <v>585</v>
      </c>
      <c r="L102" s="172">
        <f t="shared" si="11"/>
        <v>18.28125</v>
      </c>
      <c r="M102" s="39">
        <f t="shared" si="12"/>
        <v>26.29107212714408</v>
      </c>
      <c r="N102" s="99">
        <f t="shared" si="13"/>
        <v>0.69534060503853012</v>
      </c>
      <c r="O102" s="167"/>
    </row>
    <row r="103" spans="3:15" outlineLevel="1" x14ac:dyDescent="0.3">
      <c r="C103" s="31" t="str">
        <f t="shared" si="10"/>
        <v>62020</v>
      </c>
      <c r="D103" s="31" t="str">
        <f t="shared" si="14"/>
        <v>20206Female55-64</v>
      </c>
      <c r="E103" s="16">
        <v>6</v>
      </c>
      <c r="F103" s="16" t="s">
        <v>95</v>
      </c>
      <c r="G103" s="16">
        <v>2020</v>
      </c>
      <c r="H103" s="171" t="s">
        <v>16</v>
      </c>
      <c r="I103" s="16" t="s">
        <v>10</v>
      </c>
      <c r="J103">
        <v>45</v>
      </c>
      <c r="K103" s="17">
        <v>1175</v>
      </c>
      <c r="L103" s="172">
        <f t="shared" si="11"/>
        <v>26.111111111111111</v>
      </c>
      <c r="M103" s="39">
        <f t="shared" si="12"/>
        <v>26.29107212714408</v>
      </c>
      <c r="N103" s="99">
        <f t="shared" si="13"/>
        <v>0.99315505221077804</v>
      </c>
      <c r="O103" s="167"/>
    </row>
    <row r="104" spans="3:15" outlineLevel="1" x14ac:dyDescent="0.3">
      <c r="C104" s="31" t="str">
        <f t="shared" si="10"/>
        <v>62020</v>
      </c>
      <c r="D104" s="31" t="str">
        <f t="shared" si="14"/>
        <v>20206Female65-74</v>
      </c>
      <c r="E104" s="16">
        <v>6</v>
      </c>
      <c r="F104" s="16" t="s">
        <v>95</v>
      </c>
      <c r="G104" s="16">
        <v>2020</v>
      </c>
      <c r="H104" s="171" t="s">
        <v>16</v>
      </c>
      <c r="I104" s="16" t="s">
        <v>11</v>
      </c>
      <c r="J104">
        <v>45</v>
      </c>
      <c r="K104" s="17">
        <v>1275</v>
      </c>
      <c r="L104" s="172">
        <f t="shared" si="11"/>
        <v>28.333333333333332</v>
      </c>
      <c r="M104" s="39">
        <f t="shared" si="12"/>
        <v>26.29107212714408</v>
      </c>
      <c r="N104" s="99">
        <f t="shared" si="13"/>
        <v>1.0776788864414826</v>
      </c>
      <c r="O104" s="167"/>
    </row>
    <row r="105" spans="3:15" outlineLevel="1" x14ac:dyDescent="0.3">
      <c r="C105" s="31" t="str">
        <f t="shared" si="10"/>
        <v>62020</v>
      </c>
      <c r="D105" s="31" t="str">
        <f t="shared" si="14"/>
        <v>20206Female75-84</v>
      </c>
      <c r="E105" s="16">
        <v>6</v>
      </c>
      <c r="F105" s="16" t="s">
        <v>95</v>
      </c>
      <c r="G105" s="16">
        <v>2020</v>
      </c>
      <c r="H105" s="171" t="s">
        <v>16</v>
      </c>
      <c r="I105" s="16" t="s">
        <v>12</v>
      </c>
      <c r="J105">
        <v>45</v>
      </c>
      <c r="K105" s="17">
        <v>1237</v>
      </c>
      <c r="L105" s="172">
        <f t="shared" si="11"/>
        <v>27.488888888888887</v>
      </c>
      <c r="M105" s="39">
        <f t="shared" si="12"/>
        <v>26.29107212714408</v>
      </c>
      <c r="N105" s="99">
        <f t="shared" si="13"/>
        <v>1.0455598294338149</v>
      </c>
      <c r="O105" s="167"/>
    </row>
    <row r="106" spans="3:15" outlineLevel="1" x14ac:dyDescent="0.3">
      <c r="C106" s="31" t="str">
        <f t="shared" si="10"/>
        <v>62020</v>
      </c>
      <c r="D106" s="31" t="str">
        <f t="shared" si="14"/>
        <v>20206Female85+</v>
      </c>
      <c r="E106" s="16">
        <v>6</v>
      </c>
      <c r="F106" s="16" t="s">
        <v>95</v>
      </c>
      <c r="G106" s="16">
        <v>2020</v>
      </c>
      <c r="H106" s="171" t="s">
        <v>16</v>
      </c>
      <c r="I106" s="16" t="s">
        <v>13</v>
      </c>
      <c r="J106">
        <v>43</v>
      </c>
      <c r="K106" s="17">
        <v>1152</v>
      </c>
      <c r="L106" s="172">
        <f t="shared" si="11"/>
        <v>26.790697674418606</v>
      </c>
      <c r="M106" s="39">
        <f t="shared" si="12"/>
        <v>26.29107212714408</v>
      </c>
      <c r="N106" s="99">
        <f t="shared" si="13"/>
        <v>1.0190036201208656</v>
      </c>
      <c r="O106" s="167"/>
    </row>
    <row r="107" spans="3:15" outlineLevel="1" x14ac:dyDescent="0.3">
      <c r="C107" s="31" t="str">
        <f t="shared" si="10"/>
        <v>62020</v>
      </c>
      <c r="D107" s="31" t="str">
        <f t="shared" si="14"/>
        <v>20206Male0-1</v>
      </c>
      <c r="E107" s="16">
        <v>6</v>
      </c>
      <c r="F107" s="16" t="s">
        <v>95</v>
      </c>
      <c r="G107" s="16">
        <v>2020</v>
      </c>
      <c r="H107" s="171" t="s">
        <v>17</v>
      </c>
      <c r="I107" s="16" t="s">
        <v>6</v>
      </c>
      <c r="J107">
        <v>36</v>
      </c>
      <c r="K107" s="17">
        <v>1006.5769230769231</v>
      </c>
      <c r="L107" s="172">
        <f t="shared" si="11"/>
        <v>27.960470085470085</v>
      </c>
      <c r="M107" s="39">
        <f t="shared" si="12"/>
        <v>26.29107212714408</v>
      </c>
      <c r="N107" s="99">
        <f t="shared" si="13"/>
        <v>1.0634967623325808</v>
      </c>
      <c r="O107" s="167"/>
    </row>
    <row r="108" spans="3:15" outlineLevel="1" x14ac:dyDescent="0.3">
      <c r="C108" s="31" t="str">
        <f t="shared" si="10"/>
        <v>62020</v>
      </c>
      <c r="D108" s="31" t="str">
        <f t="shared" si="14"/>
        <v>20206Male19-39</v>
      </c>
      <c r="E108" s="16">
        <v>6</v>
      </c>
      <c r="F108" s="16" t="s">
        <v>95</v>
      </c>
      <c r="G108" s="16">
        <v>2020</v>
      </c>
      <c r="H108" s="171" t="s">
        <v>17</v>
      </c>
      <c r="I108" s="16" t="s">
        <v>8</v>
      </c>
      <c r="J108">
        <v>34</v>
      </c>
      <c r="K108" s="17">
        <v>776.58620689655174</v>
      </c>
      <c r="L108" s="172">
        <f t="shared" si="11"/>
        <v>22.840770791075052</v>
      </c>
      <c r="M108" s="39">
        <f t="shared" si="12"/>
        <v>26.29107212714408</v>
      </c>
      <c r="N108" s="99">
        <f t="shared" si="13"/>
        <v>0.86876528582085544</v>
      </c>
      <c r="O108" s="167"/>
    </row>
    <row r="109" spans="3:15" outlineLevel="1" x14ac:dyDescent="0.3">
      <c r="C109" s="31" t="str">
        <f t="shared" si="10"/>
        <v>62020</v>
      </c>
      <c r="D109" s="31" t="str">
        <f t="shared" si="14"/>
        <v>20206Male2-18</v>
      </c>
      <c r="E109" s="16">
        <v>6</v>
      </c>
      <c r="F109" s="16" t="s">
        <v>95</v>
      </c>
      <c r="G109" s="16">
        <v>2020</v>
      </c>
      <c r="H109" s="171" t="s">
        <v>17</v>
      </c>
      <c r="I109" s="16" t="s">
        <v>7</v>
      </c>
      <c r="J109">
        <v>37</v>
      </c>
      <c r="K109" s="17">
        <v>960.48387096774195</v>
      </c>
      <c r="L109" s="172">
        <f t="shared" si="11"/>
        <v>25.959023539668703</v>
      </c>
      <c r="M109" s="39">
        <f t="shared" si="12"/>
        <v>26.29107212714408</v>
      </c>
      <c r="N109" s="99">
        <f t="shared" si="13"/>
        <v>0.98737029110606123</v>
      </c>
      <c r="O109" s="167"/>
    </row>
    <row r="110" spans="3:15" outlineLevel="1" x14ac:dyDescent="0.3">
      <c r="C110" s="31" t="str">
        <f t="shared" si="10"/>
        <v>62020</v>
      </c>
      <c r="D110" s="31" t="str">
        <f t="shared" si="14"/>
        <v>20206Male40-54</v>
      </c>
      <c r="E110" s="16">
        <v>6</v>
      </c>
      <c r="F110" s="16" t="s">
        <v>95</v>
      </c>
      <c r="G110" s="16">
        <v>2020</v>
      </c>
      <c r="H110" s="171" t="s">
        <v>17</v>
      </c>
      <c r="I110" s="16" t="s">
        <v>9</v>
      </c>
      <c r="J110">
        <v>30</v>
      </c>
      <c r="K110" s="17">
        <v>470.93023255813955</v>
      </c>
      <c r="L110" s="172">
        <f t="shared" si="11"/>
        <v>15.697674418604652</v>
      </c>
      <c r="M110" s="39">
        <f t="shared" si="12"/>
        <v>26.29107212714408</v>
      </c>
      <c r="N110" s="99">
        <f t="shared" si="13"/>
        <v>0.59707243366456975</v>
      </c>
      <c r="O110" s="167"/>
    </row>
    <row r="111" spans="3:15" outlineLevel="1" x14ac:dyDescent="0.3">
      <c r="C111" s="31" t="str">
        <f t="shared" si="10"/>
        <v>62020</v>
      </c>
      <c r="D111" s="31" t="str">
        <f t="shared" si="14"/>
        <v>20206Male55-64</v>
      </c>
      <c r="E111" s="16">
        <v>6</v>
      </c>
      <c r="F111" s="16" t="s">
        <v>95</v>
      </c>
      <c r="G111" s="16">
        <v>2020</v>
      </c>
      <c r="H111" s="171" t="s">
        <v>17</v>
      </c>
      <c r="I111" s="16" t="s">
        <v>10</v>
      </c>
      <c r="J111">
        <v>43</v>
      </c>
      <c r="K111" s="17">
        <v>1315</v>
      </c>
      <c r="L111" s="172">
        <f t="shared" si="11"/>
        <v>30.581395348837209</v>
      </c>
      <c r="M111" s="39">
        <f t="shared" si="12"/>
        <v>26.29107212714408</v>
      </c>
      <c r="N111" s="99">
        <f t="shared" si="13"/>
        <v>1.1631855559539395</v>
      </c>
      <c r="O111" s="167"/>
    </row>
    <row r="112" spans="3:15" outlineLevel="1" x14ac:dyDescent="0.3">
      <c r="C112" s="31" t="str">
        <f t="shared" si="10"/>
        <v>62020</v>
      </c>
      <c r="D112" s="31" t="str">
        <f t="shared" si="14"/>
        <v>20206Male65-74</v>
      </c>
      <c r="E112" s="16">
        <v>6</v>
      </c>
      <c r="F112" s="16" t="s">
        <v>95</v>
      </c>
      <c r="G112" s="16">
        <v>2020</v>
      </c>
      <c r="H112" s="171" t="s">
        <v>17</v>
      </c>
      <c r="I112" s="16" t="s">
        <v>11</v>
      </c>
      <c r="J112">
        <v>45</v>
      </c>
      <c r="K112" s="17">
        <v>1378</v>
      </c>
      <c r="L112" s="172">
        <f t="shared" si="11"/>
        <v>30.622222222222224</v>
      </c>
      <c r="M112" s="39">
        <f t="shared" si="12"/>
        <v>26.29107212714408</v>
      </c>
      <c r="N112" s="99">
        <f t="shared" si="13"/>
        <v>1.1647384356991084</v>
      </c>
      <c r="O112" s="167"/>
    </row>
    <row r="113" spans="3:15" outlineLevel="1" x14ac:dyDescent="0.3">
      <c r="C113" s="31" t="str">
        <f t="shared" si="10"/>
        <v>62020</v>
      </c>
      <c r="D113" s="31" t="str">
        <f t="shared" si="14"/>
        <v>20206Male75-84</v>
      </c>
      <c r="E113" s="16">
        <v>6</v>
      </c>
      <c r="F113" s="16" t="s">
        <v>95</v>
      </c>
      <c r="G113" s="16">
        <v>2020</v>
      </c>
      <c r="H113" s="171" t="s">
        <v>17</v>
      </c>
      <c r="I113" s="16" t="s">
        <v>12</v>
      </c>
      <c r="J113">
        <v>49</v>
      </c>
      <c r="K113" s="17">
        <v>1715</v>
      </c>
      <c r="L113" s="172">
        <f t="shared" si="11"/>
        <v>35</v>
      </c>
      <c r="M113" s="39">
        <f t="shared" si="12"/>
        <v>26.29107212714408</v>
      </c>
      <c r="N113" s="99">
        <f t="shared" si="13"/>
        <v>1.3312503891335961</v>
      </c>
      <c r="O113" s="167"/>
    </row>
    <row r="114" spans="3:15" outlineLevel="1" x14ac:dyDescent="0.3">
      <c r="C114" s="31" t="str">
        <f t="shared" si="10"/>
        <v>62020</v>
      </c>
      <c r="D114" s="31" t="str">
        <f t="shared" si="14"/>
        <v>20206Male85+</v>
      </c>
      <c r="E114" s="16">
        <v>6</v>
      </c>
      <c r="F114" s="16" t="s">
        <v>95</v>
      </c>
      <c r="G114" s="16">
        <v>2020</v>
      </c>
      <c r="H114" s="171" t="s">
        <v>17</v>
      </c>
      <c r="I114" s="16" t="s">
        <v>13</v>
      </c>
      <c r="J114">
        <v>47</v>
      </c>
      <c r="K114" s="17">
        <v>1316</v>
      </c>
      <c r="L114" s="172">
        <f t="shared" si="11"/>
        <v>28</v>
      </c>
      <c r="M114" s="39">
        <f t="shared" si="12"/>
        <v>26.29107212714408</v>
      </c>
      <c r="N114" s="99">
        <f t="shared" si="13"/>
        <v>1.0650003113068769</v>
      </c>
      <c r="O114" s="167"/>
    </row>
    <row r="115" spans="3:15" outlineLevel="1" x14ac:dyDescent="0.3">
      <c r="C115" s="31" t="str">
        <f t="shared" si="10"/>
        <v>62021</v>
      </c>
      <c r="D115" s="31" t="str">
        <f t="shared" ref="D115:D130" si="15">G115&amp;E115&amp;H115&amp;I115</f>
        <v>20216Female0-1</v>
      </c>
      <c r="E115" s="16">
        <v>6</v>
      </c>
      <c r="F115" s="16" t="s">
        <v>95</v>
      </c>
      <c r="G115" s="16">
        <v>2021</v>
      </c>
      <c r="H115" s="171" t="s">
        <v>16</v>
      </c>
      <c r="I115" s="16" t="s">
        <v>6</v>
      </c>
      <c r="J115">
        <v>33</v>
      </c>
      <c r="K115" s="17">
        <v>673</v>
      </c>
      <c r="L115" s="172">
        <f t="shared" si="11"/>
        <v>20.393939393939394</v>
      </c>
      <c r="M115" s="39">
        <f t="shared" si="12"/>
        <v>26.039059182590233</v>
      </c>
      <c r="N115" s="99">
        <f t="shared" ref="N115:N130" si="16">L115/M115</f>
        <v>0.78320569306800547</v>
      </c>
      <c r="O115" s="167"/>
    </row>
    <row r="116" spans="3:15" outlineLevel="1" x14ac:dyDescent="0.3">
      <c r="C116" s="31" t="str">
        <f t="shared" si="10"/>
        <v>62021</v>
      </c>
      <c r="D116" s="31" t="str">
        <f t="shared" si="15"/>
        <v>20216Female19-39</v>
      </c>
      <c r="E116" s="16">
        <v>6</v>
      </c>
      <c r="F116" s="16" t="s">
        <v>95</v>
      </c>
      <c r="G116" s="16">
        <v>2021</v>
      </c>
      <c r="H116" s="171" t="s">
        <v>16</v>
      </c>
      <c r="I116" s="16" t="s">
        <v>8</v>
      </c>
      <c r="J116">
        <v>42</v>
      </c>
      <c r="K116" s="17">
        <v>1319</v>
      </c>
      <c r="L116" s="172">
        <f t="shared" si="11"/>
        <v>31.404761904761905</v>
      </c>
      <c r="M116" s="39">
        <f t="shared" si="12"/>
        <v>26.039059182590233</v>
      </c>
      <c r="N116" s="99">
        <f t="shared" si="16"/>
        <v>1.2060636171432488</v>
      </c>
      <c r="O116" s="167"/>
    </row>
    <row r="117" spans="3:15" outlineLevel="1" x14ac:dyDescent="0.3">
      <c r="C117" s="31" t="str">
        <f t="shared" si="10"/>
        <v>62021</v>
      </c>
      <c r="D117" s="31" t="str">
        <f t="shared" si="15"/>
        <v>20216Female2-18</v>
      </c>
      <c r="E117" s="16">
        <v>6</v>
      </c>
      <c r="F117" s="16" t="s">
        <v>95</v>
      </c>
      <c r="G117" s="16">
        <v>2021</v>
      </c>
      <c r="H117" s="171" t="s">
        <v>16</v>
      </c>
      <c r="I117" s="16" t="s">
        <v>7</v>
      </c>
      <c r="J117">
        <v>31</v>
      </c>
      <c r="K117" s="17">
        <v>577</v>
      </c>
      <c r="L117" s="172">
        <f t="shared" si="11"/>
        <v>18.612903225806452</v>
      </c>
      <c r="M117" s="39">
        <f t="shared" si="12"/>
        <v>26.039059182590233</v>
      </c>
      <c r="N117" s="99">
        <f t="shared" si="16"/>
        <v>0.71480705563475488</v>
      </c>
      <c r="O117" s="167"/>
    </row>
    <row r="118" spans="3:15" outlineLevel="1" x14ac:dyDescent="0.3">
      <c r="C118" s="31" t="str">
        <f t="shared" si="10"/>
        <v>62021</v>
      </c>
      <c r="D118" s="31" t="str">
        <f t="shared" si="15"/>
        <v>20216Female40-54</v>
      </c>
      <c r="E118" s="16">
        <v>6</v>
      </c>
      <c r="F118" s="16" t="s">
        <v>95</v>
      </c>
      <c r="G118" s="16">
        <v>2021</v>
      </c>
      <c r="H118" s="171" t="s">
        <v>16</v>
      </c>
      <c r="I118" s="16" t="s">
        <v>9</v>
      </c>
      <c r="J118">
        <v>34</v>
      </c>
      <c r="K118" s="17">
        <v>665</v>
      </c>
      <c r="L118" s="172">
        <f t="shared" si="11"/>
        <v>19.558823529411764</v>
      </c>
      <c r="M118" s="39">
        <f t="shared" si="12"/>
        <v>26.039059182590233</v>
      </c>
      <c r="N118" s="99">
        <f t="shared" si="16"/>
        <v>0.75113403261853762</v>
      </c>
      <c r="O118" s="167"/>
    </row>
    <row r="119" spans="3:15" outlineLevel="1" x14ac:dyDescent="0.3">
      <c r="C119" s="31" t="str">
        <f t="shared" si="10"/>
        <v>62021</v>
      </c>
      <c r="D119" s="31" t="str">
        <f t="shared" si="15"/>
        <v>20216Female55-64</v>
      </c>
      <c r="E119" s="16">
        <v>6</v>
      </c>
      <c r="F119" s="16" t="s">
        <v>95</v>
      </c>
      <c r="G119" s="16">
        <v>2021</v>
      </c>
      <c r="H119" s="171" t="s">
        <v>16</v>
      </c>
      <c r="I119" s="16" t="s">
        <v>10</v>
      </c>
      <c r="J119">
        <v>41</v>
      </c>
      <c r="K119" s="17">
        <v>1371</v>
      </c>
      <c r="L119" s="172">
        <f t="shared" si="11"/>
        <v>33.439024390243901</v>
      </c>
      <c r="M119" s="39">
        <f t="shared" si="12"/>
        <v>26.039059182590233</v>
      </c>
      <c r="N119" s="99">
        <f t="shared" si="16"/>
        <v>1.2841871188879703</v>
      </c>
      <c r="O119" s="167"/>
    </row>
    <row r="120" spans="3:15" outlineLevel="1" x14ac:dyDescent="0.3">
      <c r="C120" s="31" t="str">
        <f t="shared" si="10"/>
        <v>62021</v>
      </c>
      <c r="D120" s="31" t="str">
        <f t="shared" si="15"/>
        <v>20216Female65-74</v>
      </c>
      <c r="E120" s="16">
        <v>6</v>
      </c>
      <c r="F120" s="16" t="s">
        <v>95</v>
      </c>
      <c r="G120" s="16">
        <v>2021</v>
      </c>
      <c r="H120" s="171" t="s">
        <v>16</v>
      </c>
      <c r="I120" s="16" t="s">
        <v>11</v>
      </c>
      <c r="J120">
        <v>40</v>
      </c>
      <c r="K120" s="17">
        <v>1260</v>
      </c>
      <c r="L120" s="172">
        <f t="shared" si="11"/>
        <v>31.5</v>
      </c>
      <c r="M120" s="39">
        <f t="shared" si="12"/>
        <v>26.039059182590233</v>
      </c>
      <c r="N120" s="99">
        <f t="shared" si="16"/>
        <v>1.2097211262172238</v>
      </c>
      <c r="O120" s="167"/>
    </row>
    <row r="121" spans="3:15" outlineLevel="1" x14ac:dyDescent="0.3">
      <c r="C121" s="31" t="str">
        <f t="shared" si="10"/>
        <v>62021</v>
      </c>
      <c r="D121" s="31" t="str">
        <f t="shared" si="15"/>
        <v>20216Female75-84</v>
      </c>
      <c r="E121" s="16">
        <v>6</v>
      </c>
      <c r="F121" s="16" t="s">
        <v>95</v>
      </c>
      <c r="G121" s="16">
        <v>2021</v>
      </c>
      <c r="H121" s="171" t="s">
        <v>16</v>
      </c>
      <c r="I121" s="16" t="s">
        <v>12</v>
      </c>
      <c r="J121">
        <v>45</v>
      </c>
      <c r="K121" s="17">
        <v>1440</v>
      </c>
      <c r="L121" s="172">
        <f t="shared" si="11"/>
        <v>32</v>
      </c>
      <c r="M121" s="39">
        <f t="shared" si="12"/>
        <v>26.039059182590233</v>
      </c>
      <c r="N121" s="99">
        <f t="shared" si="16"/>
        <v>1.2289230488555924</v>
      </c>
      <c r="O121" s="167"/>
    </row>
    <row r="122" spans="3:15" outlineLevel="1" x14ac:dyDescent="0.3">
      <c r="C122" s="31" t="str">
        <f t="shared" si="10"/>
        <v>62021</v>
      </c>
      <c r="D122" s="31" t="str">
        <f t="shared" si="15"/>
        <v>20216Female85+</v>
      </c>
      <c r="E122" s="16">
        <v>6</v>
      </c>
      <c r="F122" s="16" t="s">
        <v>95</v>
      </c>
      <c r="G122" s="16">
        <v>2021</v>
      </c>
      <c r="H122" s="171" t="s">
        <v>16</v>
      </c>
      <c r="I122" s="16" t="s">
        <v>13</v>
      </c>
      <c r="J122">
        <v>46</v>
      </c>
      <c r="K122" s="17">
        <v>1326</v>
      </c>
      <c r="L122" s="172">
        <f t="shared" si="11"/>
        <v>28.826086956521738</v>
      </c>
      <c r="M122" s="39">
        <f t="shared" si="12"/>
        <v>26.039059182590233</v>
      </c>
      <c r="N122" s="99">
        <f t="shared" si="16"/>
        <v>1.1070325834120349</v>
      </c>
      <c r="O122" s="167"/>
    </row>
    <row r="123" spans="3:15" outlineLevel="1" x14ac:dyDescent="0.3">
      <c r="C123" s="31" t="str">
        <f t="shared" si="10"/>
        <v>62021</v>
      </c>
      <c r="D123" s="31" t="str">
        <f t="shared" si="15"/>
        <v>20216Male0-1</v>
      </c>
      <c r="E123" s="16">
        <v>6</v>
      </c>
      <c r="F123" s="16" t="s">
        <v>95</v>
      </c>
      <c r="G123" s="16">
        <v>2021</v>
      </c>
      <c r="H123" s="171" t="s">
        <v>17</v>
      </c>
      <c r="I123" s="16" t="s">
        <v>6</v>
      </c>
      <c r="J123">
        <v>32</v>
      </c>
      <c r="K123" s="17">
        <v>544.22222222222217</v>
      </c>
      <c r="L123" s="172">
        <f t="shared" si="11"/>
        <v>17.006944444444443</v>
      </c>
      <c r="M123" s="39">
        <f t="shared" si="12"/>
        <v>26.039059182590233</v>
      </c>
      <c r="N123" s="99">
        <f t="shared" si="16"/>
        <v>0.65313206307451077</v>
      </c>
      <c r="O123" s="167"/>
    </row>
    <row r="124" spans="3:15" outlineLevel="1" x14ac:dyDescent="0.3">
      <c r="C124" s="31" t="str">
        <f t="shared" si="10"/>
        <v>62021</v>
      </c>
      <c r="D124" s="31" t="str">
        <f t="shared" si="15"/>
        <v>20216Male19-39</v>
      </c>
      <c r="E124" s="16">
        <v>6</v>
      </c>
      <c r="F124" s="16" t="s">
        <v>95</v>
      </c>
      <c r="G124" s="16">
        <v>2021</v>
      </c>
      <c r="H124" s="171" t="s">
        <v>17</v>
      </c>
      <c r="I124" s="16" t="s">
        <v>8</v>
      </c>
      <c r="J124">
        <v>33</v>
      </c>
      <c r="K124" s="17">
        <v>563.4375</v>
      </c>
      <c r="L124" s="172">
        <f t="shared" si="11"/>
        <v>17.073863636363637</v>
      </c>
      <c r="M124" s="39">
        <f t="shared" si="12"/>
        <v>26.039059182590233</v>
      </c>
      <c r="N124" s="99">
        <f t="shared" si="16"/>
        <v>0.65570201736701983</v>
      </c>
      <c r="O124" s="167"/>
    </row>
    <row r="125" spans="3:15" outlineLevel="1" x14ac:dyDescent="0.3">
      <c r="C125" s="31" t="str">
        <f t="shared" si="10"/>
        <v>62021</v>
      </c>
      <c r="D125" s="31" t="str">
        <f t="shared" si="15"/>
        <v>20216Male2-18</v>
      </c>
      <c r="E125" s="16">
        <v>6</v>
      </c>
      <c r="F125" s="16" t="s">
        <v>95</v>
      </c>
      <c r="G125" s="16">
        <v>2021</v>
      </c>
      <c r="H125" s="171" t="s">
        <v>17</v>
      </c>
      <c r="I125" s="16" t="s">
        <v>7</v>
      </c>
      <c r="J125">
        <v>38</v>
      </c>
      <c r="K125" s="17">
        <v>545.44444444444446</v>
      </c>
      <c r="L125" s="172">
        <f t="shared" si="11"/>
        <v>14.353801169590644</v>
      </c>
      <c r="M125" s="39">
        <f t="shared" si="12"/>
        <v>26.039059182590233</v>
      </c>
      <c r="N125" s="99">
        <f t="shared" si="16"/>
        <v>0.55124115925000949</v>
      </c>
      <c r="O125" s="167"/>
    </row>
    <row r="126" spans="3:15" outlineLevel="1" x14ac:dyDescent="0.3">
      <c r="C126" s="31" t="str">
        <f t="shared" si="10"/>
        <v>62021</v>
      </c>
      <c r="D126" s="31" t="str">
        <f t="shared" si="15"/>
        <v>20216Male40-54</v>
      </c>
      <c r="E126" s="16">
        <v>6</v>
      </c>
      <c r="F126" s="16" t="s">
        <v>95</v>
      </c>
      <c r="G126" s="16">
        <v>2021</v>
      </c>
      <c r="H126" s="171" t="s">
        <v>17</v>
      </c>
      <c r="I126" s="16" t="s">
        <v>9</v>
      </c>
      <c r="J126">
        <v>36</v>
      </c>
      <c r="K126" s="17">
        <v>756.42499999999995</v>
      </c>
      <c r="L126" s="172">
        <f t="shared" si="11"/>
        <v>21.011805555555554</v>
      </c>
      <c r="M126" s="39">
        <f t="shared" si="12"/>
        <v>26.039059182590233</v>
      </c>
      <c r="N126" s="99">
        <f t="shared" si="16"/>
        <v>0.80693412954044397</v>
      </c>
      <c r="O126" s="167"/>
    </row>
    <row r="127" spans="3:15" outlineLevel="1" x14ac:dyDescent="0.3">
      <c r="C127" s="31" t="str">
        <f t="shared" si="10"/>
        <v>62021</v>
      </c>
      <c r="D127" s="31" t="str">
        <f t="shared" si="15"/>
        <v>20216Male55-64</v>
      </c>
      <c r="E127" s="16">
        <v>6</v>
      </c>
      <c r="F127" s="16" t="s">
        <v>95</v>
      </c>
      <c r="G127" s="16">
        <v>2021</v>
      </c>
      <c r="H127" s="171" t="s">
        <v>17</v>
      </c>
      <c r="I127" s="16" t="s">
        <v>10</v>
      </c>
      <c r="J127">
        <v>45</v>
      </c>
      <c r="K127" s="17">
        <v>1331</v>
      </c>
      <c r="L127" s="172">
        <f t="shared" si="11"/>
        <v>29.577777777777779</v>
      </c>
      <c r="M127" s="39">
        <f t="shared" si="12"/>
        <v>26.039059182590233</v>
      </c>
      <c r="N127" s="99">
        <f t="shared" si="16"/>
        <v>1.1359004014074956</v>
      </c>
      <c r="O127" s="167"/>
    </row>
    <row r="128" spans="3:15" outlineLevel="1" x14ac:dyDescent="0.3">
      <c r="C128" s="31" t="str">
        <f t="shared" si="10"/>
        <v>62021</v>
      </c>
      <c r="D128" s="31" t="str">
        <f t="shared" si="15"/>
        <v>20216Male65-74</v>
      </c>
      <c r="E128" s="16">
        <v>6</v>
      </c>
      <c r="F128" s="16" t="s">
        <v>95</v>
      </c>
      <c r="G128" s="16">
        <v>2021</v>
      </c>
      <c r="H128" s="171" t="s">
        <v>17</v>
      </c>
      <c r="I128" s="16" t="s">
        <v>11</v>
      </c>
      <c r="J128">
        <v>43</v>
      </c>
      <c r="K128" s="17">
        <v>1300</v>
      </c>
      <c r="L128" s="172">
        <f t="shared" si="11"/>
        <v>30.232558139534884</v>
      </c>
      <c r="M128" s="39">
        <f t="shared" si="12"/>
        <v>26.039059182590233</v>
      </c>
      <c r="N128" s="99">
        <f t="shared" si="16"/>
        <v>1.1610464851106614</v>
      </c>
      <c r="O128" s="167"/>
    </row>
    <row r="129" spans="1:15" outlineLevel="1" x14ac:dyDescent="0.3">
      <c r="C129" s="31" t="str">
        <f t="shared" si="10"/>
        <v>62021</v>
      </c>
      <c r="D129" s="31" t="str">
        <f t="shared" si="15"/>
        <v>20216Male75-84</v>
      </c>
      <c r="E129" s="16">
        <v>6</v>
      </c>
      <c r="F129" s="16" t="s">
        <v>95</v>
      </c>
      <c r="G129" s="16">
        <v>2021</v>
      </c>
      <c r="H129" s="171" t="s">
        <v>17</v>
      </c>
      <c r="I129" s="16" t="s">
        <v>12</v>
      </c>
      <c r="J129">
        <v>45</v>
      </c>
      <c r="K129" s="17">
        <v>1325</v>
      </c>
      <c r="L129" s="172">
        <f t="shared" si="11"/>
        <v>29.444444444444443</v>
      </c>
      <c r="M129" s="39">
        <f t="shared" si="12"/>
        <v>26.039059182590233</v>
      </c>
      <c r="N129" s="99">
        <f t="shared" si="16"/>
        <v>1.1307798887039304</v>
      </c>
      <c r="O129" s="167"/>
    </row>
    <row r="130" spans="1:15" outlineLevel="1" x14ac:dyDescent="0.3">
      <c r="C130" s="31" t="str">
        <f t="shared" si="10"/>
        <v>62021</v>
      </c>
      <c r="D130" s="31" t="str">
        <f t="shared" si="15"/>
        <v>20216Male85+</v>
      </c>
      <c r="E130" s="16">
        <v>6</v>
      </c>
      <c r="F130" s="16" t="s">
        <v>95</v>
      </c>
      <c r="G130" s="16">
        <v>2021</v>
      </c>
      <c r="H130" s="171" t="s">
        <v>17</v>
      </c>
      <c r="I130" s="16" t="s">
        <v>13</v>
      </c>
      <c r="J130">
        <v>44</v>
      </c>
      <c r="K130" s="17">
        <v>1356</v>
      </c>
      <c r="L130" s="172">
        <f t="shared" si="11"/>
        <v>30.818181818181817</v>
      </c>
      <c r="M130" s="39">
        <f t="shared" si="12"/>
        <v>26.039059182590233</v>
      </c>
      <c r="N130" s="99">
        <f t="shared" si="16"/>
        <v>1.1835366862558121</v>
      </c>
      <c r="O130" s="167"/>
    </row>
    <row r="131" spans="1:15" outlineLevel="1" x14ac:dyDescent="0.3">
      <c r="A131" s="31" t="str">
        <f>E131&amp;G131</f>
        <v>22022</v>
      </c>
      <c r="C131" s="31" t="str">
        <f t="shared" si="10"/>
        <v>22022</v>
      </c>
      <c r="D131" s="31" t="str">
        <f t="shared" ref="D131:D162" si="17">G131&amp;E131&amp;H131&amp;I131</f>
        <v>20222Female0-1</v>
      </c>
      <c r="E131" s="16">
        <v>2</v>
      </c>
      <c r="F131" s="16" t="s">
        <v>95</v>
      </c>
      <c r="G131" s="16">
        <v>2022</v>
      </c>
      <c r="H131" s="16" t="s">
        <v>16</v>
      </c>
      <c r="I131" s="16" t="s">
        <v>6</v>
      </c>
      <c r="J131">
        <v>35</v>
      </c>
      <c r="K131" s="17">
        <v>803</v>
      </c>
      <c r="L131" s="172">
        <f t="shared" si="11"/>
        <v>22.942857142857143</v>
      </c>
      <c r="M131" s="39">
        <f t="shared" si="12"/>
        <v>25.349385851163458</v>
      </c>
      <c r="N131" s="99">
        <f t="shared" ref="N131:N162" si="18">L131/M131</f>
        <v>0.90506560109834522</v>
      </c>
      <c r="O131" s="167"/>
    </row>
    <row r="132" spans="1:15" outlineLevel="1" x14ac:dyDescent="0.3">
      <c r="A132" s="31" t="str">
        <f t="shared" ref="A132:A162" si="19">E132&amp;G132</f>
        <v>22022</v>
      </c>
      <c r="C132" s="31" t="str">
        <f t="shared" ref="C132:C162" si="20">E132&amp;G132</f>
        <v>22022</v>
      </c>
      <c r="D132" s="31" t="str">
        <f t="shared" si="17"/>
        <v>20222Female19-39</v>
      </c>
      <c r="E132" s="16">
        <v>2</v>
      </c>
      <c r="F132" s="16" t="s">
        <v>95</v>
      </c>
      <c r="G132" s="16">
        <v>2022</v>
      </c>
      <c r="H132" s="16" t="s">
        <v>16</v>
      </c>
      <c r="I132" s="16" t="s">
        <v>8</v>
      </c>
      <c r="J132">
        <v>49</v>
      </c>
      <c r="K132" s="17">
        <v>1325</v>
      </c>
      <c r="L132" s="172">
        <f t="shared" ref="L132:L162" si="21">K132/J132</f>
        <v>27.040816326530614</v>
      </c>
      <c r="M132" s="39">
        <f t="shared" ref="M132:M162" si="22">VLOOKUP(C132,$C$51:$J$56,8,0)</f>
        <v>25.349385851163458</v>
      </c>
      <c r="N132" s="99">
        <f t="shared" si="18"/>
        <v>1.06672471220006</v>
      </c>
      <c r="O132" s="167"/>
    </row>
    <row r="133" spans="1:15" outlineLevel="1" x14ac:dyDescent="0.3">
      <c r="A133" s="31" t="str">
        <f t="shared" si="19"/>
        <v>22022</v>
      </c>
      <c r="C133" s="31" t="str">
        <f t="shared" si="20"/>
        <v>22022</v>
      </c>
      <c r="D133" s="31" t="str">
        <f t="shared" si="17"/>
        <v>20222Female2-18</v>
      </c>
      <c r="E133" s="16">
        <v>2</v>
      </c>
      <c r="F133" s="16" t="s">
        <v>95</v>
      </c>
      <c r="G133" s="16">
        <v>2022</v>
      </c>
      <c r="H133" s="16" t="s">
        <v>16</v>
      </c>
      <c r="I133" s="16" t="s">
        <v>7</v>
      </c>
      <c r="J133">
        <v>37</v>
      </c>
      <c r="K133" s="17">
        <v>592</v>
      </c>
      <c r="L133" s="172">
        <f t="shared" si="21"/>
        <v>16</v>
      </c>
      <c r="M133" s="39">
        <f t="shared" si="22"/>
        <v>25.349385851163458</v>
      </c>
      <c r="N133" s="99">
        <f t="shared" si="18"/>
        <v>0.63117899952063927</v>
      </c>
      <c r="O133" s="167"/>
    </row>
    <row r="134" spans="1:15" outlineLevel="1" x14ac:dyDescent="0.3">
      <c r="A134" s="31" t="str">
        <f t="shared" si="19"/>
        <v>22022</v>
      </c>
      <c r="C134" s="31" t="str">
        <f t="shared" si="20"/>
        <v>22022</v>
      </c>
      <c r="D134" s="31" t="str">
        <f t="shared" si="17"/>
        <v>20222Female40-54</v>
      </c>
      <c r="E134" s="16">
        <v>2</v>
      </c>
      <c r="F134" s="16" t="s">
        <v>95</v>
      </c>
      <c r="G134" s="16">
        <v>2022</v>
      </c>
      <c r="H134" s="16" t="s">
        <v>16</v>
      </c>
      <c r="I134" s="16" t="s">
        <v>9</v>
      </c>
      <c r="J134">
        <v>39</v>
      </c>
      <c r="K134" s="17">
        <v>777</v>
      </c>
      <c r="L134" s="172">
        <f t="shared" si="21"/>
        <v>19.923076923076923</v>
      </c>
      <c r="M134" s="39">
        <f t="shared" si="22"/>
        <v>25.349385851163458</v>
      </c>
      <c r="N134" s="99">
        <f t="shared" si="18"/>
        <v>0.78593923498002682</v>
      </c>
      <c r="O134" s="167"/>
    </row>
    <row r="135" spans="1:15" outlineLevel="1" x14ac:dyDescent="0.3">
      <c r="A135" s="31" t="str">
        <f t="shared" si="19"/>
        <v>22022</v>
      </c>
      <c r="C135" s="31" t="str">
        <f t="shared" si="20"/>
        <v>22022</v>
      </c>
      <c r="D135" s="31" t="str">
        <f t="shared" si="17"/>
        <v>20222Female55-64</v>
      </c>
      <c r="E135" s="16">
        <v>2</v>
      </c>
      <c r="F135" s="16" t="s">
        <v>95</v>
      </c>
      <c r="G135" s="16">
        <v>2022</v>
      </c>
      <c r="H135" s="16" t="s">
        <v>16</v>
      </c>
      <c r="I135" s="16" t="s">
        <v>10</v>
      </c>
      <c r="J135">
        <v>43</v>
      </c>
      <c r="K135" s="17">
        <v>1161</v>
      </c>
      <c r="L135" s="172">
        <f t="shared" si="21"/>
        <v>27</v>
      </c>
      <c r="M135" s="39">
        <f t="shared" si="22"/>
        <v>25.349385851163458</v>
      </c>
      <c r="N135" s="99">
        <f t="shared" si="18"/>
        <v>1.0651145616910789</v>
      </c>
      <c r="O135" s="167"/>
    </row>
    <row r="136" spans="1:15" outlineLevel="1" x14ac:dyDescent="0.3">
      <c r="A136" s="31" t="str">
        <f t="shared" si="19"/>
        <v>22022</v>
      </c>
      <c r="C136" s="31" t="str">
        <f t="shared" si="20"/>
        <v>22022</v>
      </c>
      <c r="D136" s="31" t="str">
        <f t="shared" si="17"/>
        <v>20222Female65-74</v>
      </c>
      <c r="E136" s="16">
        <v>2</v>
      </c>
      <c r="F136" s="16" t="s">
        <v>95</v>
      </c>
      <c r="G136" s="16">
        <v>2022</v>
      </c>
      <c r="H136" s="16" t="s">
        <v>16</v>
      </c>
      <c r="I136" s="16" t="s">
        <v>11</v>
      </c>
      <c r="J136">
        <v>41</v>
      </c>
      <c r="K136" s="17">
        <v>1234</v>
      </c>
      <c r="L136" s="172">
        <f t="shared" si="21"/>
        <v>30.097560975609756</v>
      </c>
      <c r="M136" s="39">
        <f t="shared" si="22"/>
        <v>25.349385851163458</v>
      </c>
      <c r="N136" s="99">
        <f t="shared" si="18"/>
        <v>1.1873092765373001</v>
      </c>
      <c r="O136" s="167"/>
    </row>
    <row r="137" spans="1:15" outlineLevel="1" x14ac:dyDescent="0.3">
      <c r="A137" s="31" t="str">
        <f t="shared" si="19"/>
        <v>22022</v>
      </c>
      <c r="C137" s="31" t="str">
        <f t="shared" si="20"/>
        <v>22022</v>
      </c>
      <c r="D137" s="31" t="str">
        <f t="shared" si="17"/>
        <v>20222Female75-84</v>
      </c>
      <c r="E137" s="16">
        <v>2</v>
      </c>
      <c r="F137" s="16" t="s">
        <v>95</v>
      </c>
      <c r="G137" s="16">
        <v>2022</v>
      </c>
      <c r="H137" s="16" t="s">
        <v>16</v>
      </c>
      <c r="I137" s="16" t="s">
        <v>12</v>
      </c>
      <c r="J137">
        <v>47</v>
      </c>
      <c r="K137" s="17">
        <v>1299</v>
      </c>
      <c r="L137" s="172">
        <f t="shared" si="21"/>
        <v>27.638297872340427</v>
      </c>
      <c r="M137" s="39">
        <f t="shared" si="22"/>
        <v>25.349385851163458</v>
      </c>
      <c r="N137" s="99">
        <f t="shared" si="18"/>
        <v>1.0902945749698278</v>
      </c>
      <c r="O137" s="167"/>
    </row>
    <row r="138" spans="1:15" outlineLevel="1" x14ac:dyDescent="0.3">
      <c r="A138" s="31" t="str">
        <f t="shared" si="19"/>
        <v>22022</v>
      </c>
      <c r="C138" s="31" t="str">
        <f t="shared" si="20"/>
        <v>22022</v>
      </c>
      <c r="D138" s="31" t="str">
        <f t="shared" si="17"/>
        <v>20222Female85+</v>
      </c>
      <c r="E138" s="16">
        <v>2</v>
      </c>
      <c r="F138" s="16" t="s">
        <v>95</v>
      </c>
      <c r="G138" s="16">
        <v>2022</v>
      </c>
      <c r="H138" s="16" t="s">
        <v>16</v>
      </c>
      <c r="I138" s="16" t="s">
        <v>13</v>
      </c>
      <c r="J138">
        <v>45</v>
      </c>
      <c r="K138" s="17">
        <v>1440</v>
      </c>
      <c r="L138" s="172">
        <f t="shared" si="21"/>
        <v>32</v>
      </c>
      <c r="M138" s="39">
        <f t="shared" si="22"/>
        <v>25.349385851163458</v>
      </c>
      <c r="N138" s="99">
        <f t="shared" si="18"/>
        <v>1.2623579990412785</v>
      </c>
      <c r="O138" s="167"/>
    </row>
    <row r="139" spans="1:15" outlineLevel="1" x14ac:dyDescent="0.3">
      <c r="A139" s="31" t="str">
        <f t="shared" si="19"/>
        <v>22022</v>
      </c>
      <c r="C139" s="31" t="str">
        <f t="shared" si="20"/>
        <v>22022</v>
      </c>
      <c r="D139" s="31" t="str">
        <f t="shared" si="17"/>
        <v>20222Male0-1</v>
      </c>
      <c r="E139" s="16">
        <v>2</v>
      </c>
      <c r="F139" s="16" t="s">
        <v>95</v>
      </c>
      <c r="G139" s="16">
        <v>2022</v>
      </c>
      <c r="H139" s="16" t="s">
        <v>17</v>
      </c>
      <c r="I139" s="16" t="s">
        <v>6</v>
      </c>
      <c r="J139">
        <v>36</v>
      </c>
      <c r="K139" s="17">
        <v>679.47619047619048</v>
      </c>
      <c r="L139" s="172">
        <f t="shared" si="21"/>
        <v>18.874338624338623</v>
      </c>
      <c r="M139" s="39">
        <f t="shared" si="22"/>
        <v>25.349385851163458</v>
      </c>
      <c r="N139" s="99">
        <f t="shared" si="18"/>
        <v>0.74456788559523823</v>
      </c>
      <c r="O139" s="167"/>
    </row>
    <row r="140" spans="1:15" outlineLevel="1" x14ac:dyDescent="0.3">
      <c r="A140" s="31" t="str">
        <f t="shared" si="19"/>
        <v>22022</v>
      </c>
      <c r="C140" s="31" t="str">
        <f t="shared" si="20"/>
        <v>22022</v>
      </c>
      <c r="D140" s="31" t="str">
        <f t="shared" si="17"/>
        <v>20222Male19-39</v>
      </c>
      <c r="E140" s="16">
        <v>2</v>
      </c>
      <c r="F140" s="16" t="s">
        <v>95</v>
      </c>
      <c r="G140" s="16">
        <v>2022</v>
      </c>
      <c r="H140" s="16" t="s">
        <v>17</v>
      </c>
      <c r="I140" s="16" t="s">
        <v>8</v>
      </c>
      <c r="J140">
        <v>38</v>
      </c>
      <c r="K140" s="17">
        <v>831.125</v>
      </c>
      <c r="L140" s="172">
        <f t="shared" si="21"/>
        <v>21.871710526315791</v>
      </c>
      <c r="M140" s="39">
        <f t="shared" si="22"/>
        <v>25.349385851163458</v>
      </c>
      <c r="N140" s="99">
        <f t="shared" si="18"/>
        <v>0.86281027298781476</v>
      </c>
      <c r="O140" s="167"/>
    </row>
    <row r="141" spans="1:15" outlineLevel="1" x14ac:dyDescent="0.3">
      <c r="A141" s="31" t="str">
        <f t="shared" si="19"/>
        <v>22022</v>
      </c>
      <c r="C141" s="31" t="str">
        <f t="shared" si="20"/>
        <v>22022</v>
      </c>
      <c r="D141" s="31" t="str">
        <f t="shared" si="17"/>
        <v>20222Male2-18</v>
      </c>
      <c r="E141" s="16">
        <v>2</v>
      </c>
      <c r="F141" s="16" t="s">
        <v>95</v>
      </c>
      <c r="G141" s="16">
        <v>2022</v>
      </c>
      <c r="H141" s="16" t="s">
        <v>17</v>
      </c>
      <c r="I141" s="16" t="s">
        <v>7</v>
      </c>
      <c r="J141">
        <v>37</v>
      </c>
      <c r="K141" s="17">
        <v>535.25714285714287</v>
      </c>
      <c r="L141" s="172">
        <f t="shared" si="21"/>
        <v>14.466409266409267</v>
      </c>
      <c r="M141" s="39">
        <f t="shared" si="22"/>
        <v>25.349385851163458</v>
      </c>
      <c r="N141" s="99">
        <f t="shared" si="18"/>
        <v>0.57068085796426915</v>
      </c>
      <c r="O141" s="167"/>
    </row>
    <row r="142" spans="1:15" outlineLevel="1" x14ac:dyDescent="0.3">
      <c r="A142" s="31" t="str">
        <f t="shared" si="19"/>
        <v>22022</v>
      </c>
      <c r="C142" s="31" t="str">
        <f t="shared" si="20"/>
        <v>22022</v>
      </c>
      <c r="D142" s="31" t="str">
        <f t="shared" si="17"/>
        <v>20222Male40-54</v>
      </c>
      <c r="E142" s="16">
        <v>2</v>
      </c>
      <c r="F142" s="16" t="s">
        <v>95</v>
      </c>
      <c r="G142" s="16">
        <v>2022</v>
      </c>
      <c r="H142" s="16" t="s">
        <v>17</v>
      </c>
      <c r="I142" s="16" t="s">
        <v>9</v>
      </c>
      <c r="J142">
        <v>35</v>
      </c>
      <c r="K142" s="17">
        <v>687.08571428571429</v>
      </c>
      <c r="L142" s="172">
        <f t="shared" si="21"/>
        <v>19.631020408163266</v>
      </c>
      <c r="M142" s="39">
        <f t="shared" si="22"/>
        <v>25.349385851163458</v>
      </c>
      <c r="N142" s="99">
        <f t="shared" si="18"/>
        <v>0.77441798879960888</v>
      </c>
      <c r="O142" s="167"/>
    </row>
    <row r="143" spans="1:15" outlineLevel="1" x14ac:dyDescent="0.3">
      <c r="A143" s="31" t="str">
        <f t="shared" si="19"/>
        <v>22022</v>
      </c>
      <c r="C143" s="31" t="str">
        <f t="shared" si="20"/>
        <v>22022</v>
      </c>
      <c r="D143" s="31" t="str">
        <f t="shared" si="17"/>
        <v>20222Male55-64</v>
      </c>
      <c r="E143" s="16">
        <v>2</v>
      </c>
      <c r="F143" s="16" t="s">
        <v>95</v>
      </c>
      <c r="G143" s="16">
        <v>2022</v>
      </c>
      <c r="H143" s="16" t="s">
        <v>17</v>
      </c>
      <c r="I143" s="16" t="s">
        <v>10</v>
      </c>
      <c r="J143">
        <v>41</v>
      </c>
      <c r="K143" s="17">
        <v>1252</v>
      </c>
      <c r="L143" s="172">
        <f t="shared" si="21"/>
        <v>30.536585365853657</v>
      </c>
      <c r="M143" s="39">
        <f t="shared" si="22"/>
        <v>25.349385851163458</v>
      </c>
      <c r="N143" s="99">
        <f t="shared" si="18"/>
        <v>1.2046282124997567</v>
      </c>
      <c r="O143" s="167"/>
    </row>
    <row r="144" spans="1:15" outlineLevel="1" x14ac:dyDescent="0.3">
      <c r="A144" s="31" t="str">
        <f t="shared" si="19"/>
        <v>22022</v>
      </c>
      <c r="C144" s="31" t="str">
        <f t="shared" si="20"/>
        <v>22022</v>
      </c>
      <c r="D144" s="31" t="str">
        <f t="shared" si="17"/>
        <v>20222Male65-74</v>
      </c>
      <c r="E144" s="16">
        <v>2</v>
      </c>
      <c r="F144" s="16" t="s">
        <v>95</v>
      </c>
      <c r="G144" s="16">
        <v>2022</v>
      </c>
      <c r="H144" s="16" t="s">
        <v>17</v>
      </c>
      <c r="I144" s="16" t="s">
        <v>11</v>
      </c>
      <c r="J144">
        <v>49</v>
      </c>
      <c r="K144" s="17">
        <v>1342</v>
      </c>
      <c r="L144" s="172">
        <f t="shared" si="21"/>
        <v>27.387755102040817</v>
      </c>
      <c r="M144" s="39">
        <f t="shared" si="22"/>
        <v>25.349385851163458</v>
      </c>
      <c r="N144" s="99">
        <f t="shared" si="18"/>
        <v>1.0804109915264004</v>
      </c>
      <c r="O144" s="167"/>
    </row>
    <row r="145" spans="1:15" outlineLevel="1" x14ac:dyDescent="0.3">
      <c r="A145" s="31" t="str">
        <f t="shared" si="19"/>
        <v>22022</v>
      </c>
      <c r="C145" s="31" t="str">
        <f t="shared" si="20"/>
        <v>22022</v>
      </c>
      <c r="D145" s="31" t="str">
        <f t="shared" si="17"/>
        <v>20222Male75-84</v>
      </c>
      <c r="E145" s="16">
        <v>2</v>
      </c>
      <c r="F145" s="16" t="s">
        <v>95</v>
      </c>
      <c r="G145" s="16">
        <v>2022</v>
      </c>
      <c r="H145" s="16" t="s">
        <v>17</v>
      </c>
      <c r="I145" s="16" t="s">
        <v>12</v>
      </c>
      <c r="J145">
        <v>43</v>
      </c>
      <c r="K145" s="17">
        <v>1404</v>
      </c>
      <c r="L145" s="172">
        <f t="shared" si="21"/>
        <v>32.651162790697676</v>
      </c>
      <c r="M145" s="39">
        <f t="shared" si="22"/>
        <v>25.349385851163458</v>
      </c>
      <c r="N145" s="99">
        <f t="shared" si="18"/>
        <v>1.2880455164636302</v>
      </c>
      <c r="O145" s="167"/>
    </row>
    <row r="146" spans="1:15" outlineLevel="1" x14ac:dyDescent="0.3">
      <c r="A146" s="31" t="str">
        <f t="shared" si="19"/>
        <v>22022</v>
      </c>
      <c r="C146" s="31" t="str">
        <f t="shared" si="20"/>
        <v>22022</v>
      </c>
      <c r="D146" s="31" t="str">
        <f t="shared" si="17"/>
        <v>20222Male85+</v>
      </c>
      <c r="E146" s="16">
        <v>2</v>
      </c>
      <c r="F146" s="16" t="s">
        <v>95</v>
      </c>
      <c r="G146" s="16">
        <v>2022</v>
      </c>
      <c r="H146" s="16" t="s">
        <v>17</v>
      </c>
      <c r="I146" s="16" t="s">
        <v>13</v>
      </c>
      <c r="J146">
        <v>46</v>
      </c>
      <c r="K146" s="17">
        <v>1394</v>
      </c>
      <c r="L146" s="172">
        <f t="shared" si="21"/>
        <v>30.304347826086957</v>
      </c>
      <c r="M146" s="39">
        <f t="shared" si="22"/>
        <v>25.349385851163458</v>
      </c>
      <c r="N146" s="99">
        <f t="shared" si="18"/>
        <v>1.1954667463746891</v>
      </c>
      <c r="O146" s="167"/>
    </row>
    <row r="147" spans="1:15" x14ac:dyDescent="0.3">
      <c r="A147" s="31" t="str">
        <f t="shared" si="19"/>
        <v>62022</v>
      </c>
      <c r="C147" s="31" t="str">
        <f t="shared" si="20"/>
        <v>62022</v>
      </c>
      <c r="D147" s="31" t="str">
        <f t="shared" si="17"/>
        <v>20226Female0-1</v>
      </c>
      <c r="E147" s="16">
        <v>6</v>
      </c>
      <c r="F147" s="16" t="s">
        <v>95</v>
      </c>
      <c r="G147" s="16">
        <v>2022</v>
      </c>
      <c r="H147" s="16" t="s">
        <v>16</v>
      </c>
      <c r="I147" s="16" t="s">
        <v>6</v>
      </c>
      <c r="J147">
        <v>34</v>
      </c>
      <c r="K147" s="17">
        <v>688</v>
      </c>
      <c r="L147" s="172">
        <f t="shared" si="21"/>
        <v>20.235294117647058</v>
      </c>
      <c r="M147" s="39">
        <f t="shared" si="22"/>
        <v>24.589077481936851</v>
      </c>
      <c r="N147" s="99">
        <f t="shared" si="18"/>
        <v>0.82293832017536717</v>
      </c>
      <c r="O147" s="167"/>
    </row>
    <row r="148" spans="1:15" x14ac:dyDescent="0.3">
      <c r="A148" s="31" t="str">
        <f t="shared" si="19"/>
        <v>62022</v>
      </c>
      <c r="C148" s="31" t="str">
        <f t="shared" si="20"/>
        <v>62022</v>
      </c>
      <c r="D148" s="31" t="str">
        <f t="shared" si="17"/>
        <v>20226Female19-39</v>
      </c>
      <c r="E148" s="16">
        <v>6</v>
      </c>
      <c r="F148" s="16" t="s">
        <v>95</v>
      </c>
      <c r="G148" s="16">
        <v>2022</v>
      </c>
      <c r="H148" s="16" t="s">
        <v>16</v>
      </c>
      <c r="I148" s="16" t="s">
        <v>8</v>
      </c>
      <c r="J148">
        <v>48</v>
      </c>
      <c r="K148" s="17">
        <v>1300</v>
      </c>
      <c r="L148" s="172">
        <f t="shared" si="21"/>
        <v>27.083333333333332</v>
      </c>
      <c r="M148" s="39">
        <f t="shared" si="22"/>
        <v>24.589077481936851</v>
      </c>
      <c r="N148" s="99">
        <f t="shared" si="18"/>
        <v>1.1014375530447924</v>
      </c>
      <c r="O148" s="167"/>
    </row>
    <row r="149" spans="1:15" x14ac:dyDescent="0.3">
      <c r="A149" s="31" t="str">
        <f t="shared" si="19"/>
        <v>62022</v>
      </c>
      <c r="C149" s="31" t="str">
        <f t="shared" si="20"/>
        <v>62022</v>
      </c>
      <c r="D149" s="31" t="str">
        <f t="shared" si="17"/>
        <v>20226Female2-18</v>
      </c>
      <c r="E149" s="16">
        <v>6</v>
      </c>
      <c r="F149" s="16" t="s">
        <v>95</v>
      </c>
      <c r="G149" s="16">
        <v>2022</v>
      </c>
      <c r="H149" s="16" t="s">
        <v>16</v>
      </c>
      <c r="I149" s="16" t="s">
        <v>7</v>
      </c>
      <c r="J149">
        <v>34</v>
      </c>
      <c r="K149" s="17">
        <v>797</v>
      </c>
      <c r="L149" s="172">
        <f t="shared" si="21"/>
        <v>23.441176470588236</v>
      </c>
      <c r="M149" s="39">
        <f t="shared" si="22"/>
        <v>24.589077481936851</v>
      </c>
      <c r="N149" s="99">
        <f t="shared" si="18"/>
        <v>0.95331662962175523</v>
      </c>
      <c r="O149" s="167"/>
    </row>
    <row r="150" spans="1:15" x14ac:dyDescent="0.3">
      <c r="A150" s="31" t="str">
        <f t="shared" si="19"/>
        <v>62022</v>
      </c>
      <c r="C150" s="31" t="str">
        <f t="shared" si="20"/>
        <v>62022</v>
      </c>
      <c r="D150" s="31" t="str">
        <f t="shared" si="17"/>
        <v>20226Female40-54</v>
      </c>
      <c r="E150" s="16">
        <v>6</v>
      </c>
      <c r="F150" s="16" t="s">
        <v>95</v>
      </c>
      <c r="G150" s="16">
        <v>2022</v>
      </c>
      <c r="H150" s="16" t="s">
        <v>16</v>
      </c>
      <c r="I150" s="16" t="s">
        <v>9</v>
      </c>
      <c r="J150">
        <v>39</v>
      </c>
      <c r="K150" s="17">
        <v>701</v>
      </c>
      <c r="L150" s="172">
        <f t="shared" si="21"/>
        <v>17.974358974358974</v>
      </c>
      <c r="M150" s="39">
        <f t="shared" si="22"/>
        <v>24.589077481936851</v>
      </c>
      <c r="N150" s="99">
        <f t="shared" si="18"/>
        <v>0.73098956183138419</v>
      </c>
      <c r="O150" s="167"/>
    </row>
    <row r="151" spans="1:15" x14ac:dyDescent="0.3">
      <c r="A151" s="31" t="str">
        <f t="shared" si="19"/>
        <v>62022</v>
      </c>
      <c r="C151" s="31" t="str">
        <f t="shared" si="20"/>
        <v>62022</v>
      </c>
      <c r="D151" s="31" t="str">
        <f t="shared" si="17"/>
        <v>20226Female55-64</v>
      </c>
      <c r="E151" s="16">
        <v>6</v>
      </c>
      <c r="F151" s="16" t="s">
        <v>95</v>
      </c>
      <c r="G151" s="16">
        <v>2022</v>
      </c>
      <c r="H151" s="16" t="s">
        <v>16</v>
      </c>
      <c r="I151" s="16" t="s">
        <v>10</v>
      </c>
      <c r="J151">
        <v>41</v>
      </c>
      <c r="K151" s="17">
        <v>1160</v>
      </c>
      <c r="L151" s="172">
        <f t="shared" si="21"/>
        <v>28.292682926829269</v>
      </c>
      <c r="M151" s="39">
        <f t="shared" si="22"/>
        <v>24.589077481936851</v>
      </c>
      <c r="N151" s="99">
        <f t="shared" si="18"/>
        <v>1.1506199428430404</v>
      </c>
      <c r="O151" s="167"/>
    </row>
    <row r="152" spans="1:15" x14ac:dyDescent="0.3">
      <c r="A152" s="31" t="str">
        <f t="shared" si="19"/>
        <v>62022</v>
      </c>
      <c r="C152" s="31" t="str">
        <f t="shared" si="20"/>
        <v>62022</v>
      </c>
      <c r="D152" s="31" t="str">
        <f t="shared" si="17"/>
        <v>20226Female65-74</v>
      </c>
      <c r="E152" s="16">
        <v>6</v>
      </c>
      <c r="F152" s="16" t="s">
        <v>95</v>
      </c>
      <c r="G152" s="16">
        <v>2022</v>
      </c>
      <c r="H152" s="16" t="s">
        <v>16</v>
      </c>
      <c r="I152" s="16" t="s">
        <v>11</v>
      </c>
      <c r="J152">
        <v>43</v>
      </c>
      <c r="K152" s="17">
        <v>1213</v>
      </c>
      <c r="L152" s="172">
        <f t="shared" si="21"/>
        <v>28.209302325581394</v>
      </c>
      <c r="M152" s="39">
        <f t="shared" si="22"/>
        <v>24.589077481936851</v>
      </c>
      <c r="N152" s="99">
        <f t="shared" si="18"/>
        <v>1.14722898190483</v>
      </c>
      <c r="O152" s="167"/>
    </row>
    <row r="153" spans="1:15" x14ac:dyDescent="0.3">
      <c r="A153" s="31" t="str">
        <f t="shared" si="19"/>
        <v>62022</v>
      </c>
      <c r="C153" s="31" t="str">
        <f t="shared" si="20"/>
        <v>62022</v>
      </c>
      <c r="D153" s="31" t="str">
        <f t="shared" si="17"/>
        <v>20226Female75-84</v>
      </c>
      <c r="E153" s="16">
        <v>6</v>
      </c>
      <c r="F153" s="16" t="s">
        <v>95</v>
      </c>
      <c r="G153" s="16">
        <v>2022</v>
      </c>
      <c r="H153" s="16" t="s">
        <v>16</v>
      </c>
      <c r="I153" s="16" t="s">
        <v>12</v>
      </c>
      <c r="J153">
        <v>45</v>
      </c>
      <c r="K153" s="17">
        <v>1524</v>
      </c>
      <c r="L153" s="172">
        <f t="shared" si="21"/>
        <v>33.866666666666667</v>
      </c>
      <c r="M153" s="39">
        <f t="shared" si="22"/>
        <v>24.589077481936851</v>
      </c>
      <c r="N153" s="99">
        <f t="shared" si="18"/>
        <v>1.3773052970997037</v>
      </c>
      <c r="O153" s="167"/>
    </row>
    <row r="154" spans="1:15" x14ac:dyDescent="0.3">
      <c r="A154" s="31" t="str">
        <f t="shared" si="19"/>
        <v>62022</v>
      </c>
      <c r="C154" s="31" t="str">
        <f t="shared" si="20"/>
        <v>62022</v>
      </c>
      <c r="D154" s="31" t="str">
        <f t="shared" si="17"/>
        <v>20226Female85+</v>
      </c>
      <c r="E154" s="16">
        <v>6</v>
      </c>
      <c r="F154" s="16" t="s">
        <v>95</v>
      </c>
      <c r="G154" s="16">
        <v>2022</v>
      </c>
      <c r="H154" s="16" t="s">
        <v>16</v>
      </c>
      <c r="I154" s="16" t="s">
        <v>13</v>
      </c>
      <c r="J154">
        <v>47</v>
      </c>
      <c r="K154" s="17">
        <v>1493</v>
      </c>
      <c r="L154" s="172">
        <f t="shared" si="21"/>
        <v>31.76595744680851</v>
      </c>
      <c r="M154" s="39">
        <f t="shared" si="22"/>
        <v>24.589077481936851</v>
      </c>
      <c r="N154" s="99">
        <f t="shared" si="18"/>
        <v>1.29187268087401</v>
      </c>
      <c r="O154" s="167"/>
    </row>
    <row r="155" spans="1:15" x14ac:dyDescent="0.3">
      <c r="A155" s="31" t="str">
        <f t="shared" si="19"/>
        <v>62022</v>
      </c>
      <c r="C155" s="31" t="str">
        <f t="shared" si="20"/>
        <v>62022</v>
      </c>
      <c r="D155" s="31" t="str">
        <f t="shared" si="17"/>
        <v>20226Male0-1</v>
      </c>
      <c r="E155" s="16">
        <v>6</v>
      </c>
      <c r="F155" s="16" t="s">
        <v>95</v>
      </c>
      <c r="G155" s="16">
        <v>2022</v>
      </c>
      <c r="H155" s="16" t="s">
        <v>17</v>
      </c>
      <c r="I155" s="16" t="s">
        <v>6</v>
      </c>
      <c r="J155">
        <v>39</v>
      </c>
      <c r="K155" s="17">
        <v>432.51063829787233</v>
      </c>
      <c r="L155" s="172">
        <f t="shared" si="21"/>
        <v>11.090016366612112</v>
      </c>
      <c r="M155" s="39">
        <f t="shared" si="22"/>
        <v>24.589077481936851</v>
      </c>
      <c r="N155" s="99">
        <f t="shared" si="18"/>
        <v>0.45101392578712413</v>
      </c>
      <c r="O155" s="167"/>
    </row>
    <row r="156" spans="1:15" x14ac:dyDescent="0.3">
      <c r="A156" s="31" t="str">
        <f t="shared" si="19"/>
        <v>62022</v>
      </c>
      <c r="C156" s="31" t="str">
        <f t="shared" si="20"/>
        <v>62022</v>
      </c>
      <c r="D156" s="31" t="str">
        <f t="shared" si="17"/>
        <v>20226Male19-39</v>
      </c>
      <c r="E156" s="16">
        <v>6</v>
      </c>
      <c r="F156" s="16" t="s">
        <v>95</v>
      </c>
      <c r="G156" s="16">
        <v>2022</v>
      </c>
      <c r="H156" s="16" t="s">
        <v>17</v>
      </c>
      <c r="I156" s="16" t="s">
        <v>8</v>
      </c>
      <c r="J156">
        <v>31</v>
      </c>
      <c r="K156" s="17">
        <v>449</v>
      </c>
      <c r="L156" s="172">
        <f t="shared" si="21"/>
        <v>14.483870967741936</v>
      </c>
      <c r="M156" s="39">
        <f t="shared" si="22"/>
        <v>24.589077481936851</v>
      </c>
      <c r="N156" s="99">
        <f t="shared" si="18"/>
        <v>0.58903677774742846</v>
      </c>
      <c r="O156" s="167"/>
    </row>
    <row r="157" spans="1:15" x14ac:dyDescent="0.3">
      <c r="A157" s="31" t="str">
        <f t="shared" si="19"/>
        <v>62022</v>
      </c>
      <c r="C157" s="31" t="str">
        <f t="shared" si="20"/>
        <v>62022</v>
      </c>
      <c r="D157" s="31" t="str">
        <f t="shared" si="17"/>
        <v>20226Male2-18</v>
      </c>
      <c r="E157" s="16">
        <v>6</v>
      </c>
      <c r="F157" s="16" t="s">
        <v>95</v>
      </c>
      <c r="G157" s="16">
        <v>2022</v>
      </c>
      <c r="H157" s="16" t="s">
        <v>17</v>
      </c>
      <c r="I157" s="16" t="s">
        <v>7</v>
      </c>
      <c r="J157">
        <v>34</v>
      </c>
      <c r="K157" s="17">
        <v>597.17021276595744</v>
      </c>
      <c r="L157" s="172">
        <f t="shared" si="21"/>
        <v>17.563829787234042</v>
      </c>
      <c r="M157" s="39">
        <f t="shared" si="22"/>
        <v>24.589077481936851</v>
      </c>
      <c r="N157" s="99">
        <f t="shared" si="18"/>
        <v>0.71429397057032495</v>
      </c>
      <c r="O157" s="167"/>
    </row>
    <row r="158" spans="1:15" x14ac:dyDescent="0.3">
      <c r="A158" s="31" t="str">
        <f t="shared" si="19"/>
        <v>62022</v>
      </c>
      <c r="C158" s="31" t="str">
        <f t="shared" si="20"/>
        <v>62022</v>
      </c>
      <c r="D158" s="31" t="str">
        <f t="shared" si="17"/>
        <v>20226Male40-54</v>
      </c>
      <c r="E158" s="16">
        <v>6</v>
      </c>
      <c r="F158" s="16" t="s">
        <v>95</v>
      </c>
      <c r="G158" s="16">
        <v>2022</v>
      </c>
      <c r="H158" s="16" t="s">
        <v>17</v>
      </c>
      <c r="I158" s="16" t="s">
        <v>9</v>
      </c>
      <c r="J158">
        <v>36</v>
      </c>
      <c r="K158" s="17">
        <v>747.21951219512198</v>
      </c>
      <c r="L158" s="172">
        <f t="shared" si="21"/>
        <v>20.756097560975611</v>
      </c>
      <c r="M158" s="39">
        <f t="shared" si="22"/>
        <v>24.589077481936851</v>
      </c>
      <c r="N158" s="99">
        <f t="shared" si="18"/>
        <v>0.84411859599950634</v>
      </c>
      <c r="O158" s="167"/>
    </row>
    <row r="159" spans="1:15" x14ac:dyDescent="0.3">
      <c r="A159" s="31" t="str">
        <f t="shared" si="19"/>
        <v>62022</v>
      </c>
      <c r="C159" s="31" t="str">
        <f t="shared" si="20"/>
        <v>62022</v>
      </c>
      <c r="D159" s="31" t="str">
        <f t="shared" si="17"/>
        <v>20226Male55-64</v>
      </c>
      <c r="E159" s="16">
        <v>6</v>
      </c>
      <c r="F159" s="16" t="s">
        <v>95</v>
      </c>
      <c r="G159" s="16">
        <v>2022</v>
      </c>
      <c r="H159" s="16" t="s">
        <v>17</v>
      </c>
      <c r="I159" s="16" t="s">
        <v>10</v>
      </c>
      <c r="J159">
        <v>46</v>
      </c>
      <c r="K159" s="17">
        <v>1350</v>
      </c>
      <c r="L159" s="172">
        <f t="shared" si="21"/>
        <v>29.347826086956523</v>
      </c>
      <c r="M159" s="39">
        <f t="shared" si="22"/>
        <v>24.589077481936851</v>
      </c>
      <c r="N159" s="99">
        <f t="shared" si="18"/>
        <v>1.1935309939348253</v>
      </c>
      <c r="O159" s="167"/>
    </row>
    <row r="160" spans="1:15" x14ac:dyDescent="0.3">
      <c r="A160" s="31" t="str">
        <f t="shared" si="19"/>
        <v>62022</v>
      </c>
      <c r="C160" s="31" t="str">
        <f t="shared" si="20"/>
        <v>62022</v>
      </c>
      <c r="D160" s="31" t="str">
        <f t="shared" si="17"/>
        <v>20226Male65-74</v>
      </c>
      <c r="E160" s="16">
        <v>6</v>
      </c>
      <c r="F160" s="16" t="s">
        <v>95</v>
      </c>
      <c r="G160" s="16">
        <v>2022</v>
      </c>
      <c r="H160" s="16" t="s">
        <v>17</v>
      </c>
      <c r="I160" s="16" t="s">
        <v>11</v>
      </c>
      <c r="J160">
        <v>41</v>
      </c>
      <c r="K160" s="17">
        <v>1025</v>
      </c>
      <c r="L160" s="172">
        <f t="shared" si="21"/>
        <v>25</v>
      </c>
      <c r="M160" s="39">
        <f t="shared" si="22"/>
        <v>24.589077481936851</v>
      </c>
      <c r="N160" s="99">
        <f t="shared" si="18"/>
        <v>1.0167115874259622</v>
      </c>
      <c r="O160" s="167"/>
    </row>
    <row r="161" spans="1:19" x14ac:dyDescent="0.3">
      <c r="A161" s="31" t="str">
        <f t="shared" si="19"/>
        <v>62022</v>
      </c>
      <c r="C161" s="31" t="str">
        <f t="shared" si="20"/>
        <v>62022</v>
      </c>
      <c r="D161" s="31" t="str">
        <f t="shared" si="17"/>
        <v>20226Male75-84</v>
      </c>
      <c r="E161" s="16">
        <v>6</v>
      </c>
      <c r="F161" s="16" t="s">
        <v>95</v>
      </c>
      <c r="G161" s="16">
        <v>2022</v>
      </c>
      <c r="H161" s="16" t="s">
        <v>17</v>
      </c>
      <c r="I161" s="16" t="s">
        <v>12</v>
      </c>
      <c r="J161">
        <v>48</v>
      </c>
      <c r="K161" s="17">
        <v>1374</v>
      </c>
      <c r="L161" s="172">
        <f t="shared" si="21"/>
        <v>28.625</v>
      </c>
      <c r="M161" s="39">
        <f t="shared" si="22"/>
        <v>24.589077481936851</v>
      </c>
      <c r="N161" s="99">
        <f t="shared" si="18"/>
        <v>1.1641347676027269</v>
      </c>
      <c r="O161" s="167"/>
    </row>
    <row r="162" spans="1:19" x14ac:dyDescent="0.3">
      <c r="A162" s="31" t="str">
        <f t="shared" si="19"/>
        <v>62022</v>
      </c>
      <c r="C162" s="31" t="str">
        <f t="shared" si="20"/>
        <v>62022</v>
      </c>
      <c r="D162" s="31" t="str">
        <f t="shared" si="17"/>
        <v>20226Male85+</v>
      </c>
      <c r="E162" s="173">
        <v>6</v>
      </c>
      <c r="F162" s="173" t="s">
        <v>95</v>
      </c>
      <c r="G162" s="173">
        <v>2022</v>
      </c>
      <c r="H162" s="173" t="s">
        <v>17</v>
      </c>
      <c r="I162" s="173" t="s">
        <v>13</v>
      </c>
      <c r="J162" s="174">
        <v>44</v>
      </c>
      <c r="K162" s="175">
        <v>1132</v>
      </c>
      <c r="L162" s="176">
        <f t="shared" si="21"/>
        <v>25.727272727272727</v>
      </c>
      <c r="M162" s="40">
        <f t="shared" si="22"/>
        <v>24.589077481936851</v>
      </c>
      <c r="N162" s="155">
        <f t="shared" si="18"/>
        <v>1.0462886517874448</v>
      </c>
      <c r="O162" s="167"/>
    </row>
    <row r="163" spans="1:19" x14ac:dyDescent="0.3">
      <c r="E163" s="34"/>
      <c r="F163" s="47"/>
      <c r="H163" s="177"/>
      <c r="J163" s="3"/>
      <c r="L163" s="39"/>
      <c r="M163" s="39"/>
    </row>
    <row r="164" spans="1:19" x14ac:dyDescent="0.3">
      <c r="D164">
        <v>5</v>
      </c>
      <c r="E164" s="178" t="s">
        <v>125</v>
      </c>
      <c r="F164" s="47"/>
      <c r="H164" s="177"/>
      <c r="J164" s="3"/>
      <c r="L164" s="39"/>
      <c r="M164" s="39"/>
    </row>
    <row r="165" spans="1:19" x14ac:dyDescent="0.3">
      <c r="E165" s="178" t="s">
        <v>61</v>
      </c>
      <c r="F165" s="47"/>
      <c r="H165" s="177"/>
      <c r="J165" s="3"/>
      <c r="L165" s="39"/>
      <c r="M165" s="39"/>
    </row>
    <row r="166" spans="1:19" x14ac:dyDescent="0.3">
      <c r="E166" s="178" t="s">
        <v>62</v>
      </c>
      <c r="F166" s="47"/>
      <c r="H166" s="177"/>
      <c r="J166" s="3"/>
      <c r="L166" s="39"/>
      <c r="M166" s="39"/>
    </row>
    <row r="167" spans="1:19" x14ac:dyDescent="0.3">
      <c r="E167" s="178" t="s">
        <v>63</v>
      </c>
      <c r="F167" s="47"/>
      <c r="H167" s="177"/>
      <c r="J167" s="3"/>
      <c r="L167" s="39"/>
      <c r="M167" s="39"/>
    </row>
    <row r="168" spans="1:19" x14ac:dyDescent="0.3">
      <c r="E168" s="178" t="s">
        <v>133</v>
      </c>
      <c r="F168" s="47"/>
      <c r="H168" s="177"/>
      <c r="J168" s="3"/>
      <c r="L168" s="39"/>
      <c r="M168" s="39"/>
    </row>
    <row r="169" spans="1:19" x14ac:dyDescent="0.3">
      <c r="E169" s="109" t="s">
        <v>197</v>
      </c>
      <c r="F169" s="47"/>
      <c r="H169" s="177"/>
      <c r="J169" s="3"/>
      <c r="L169" s="39"/>
      <c r="M169" s="39"/>
    </row>
    <row r="171" spans="1:19" outlineLevel="1" x14ac:dyDescent="0.3">
      <c r="E171" s="19"/>
      <c r="F171" s="20"/>
      <c r="G171" s="20"/>
      <c r="H171" s="19"/>
      <c r="I171" s="20"/>
      <c r="J171" s="19"/>
      <c r="K171" s="165" t="s">
        <v>35</v>
      </c>
      <c r="L171" s="20" t="s">
        <v>172</v>
      </c>
      <c r="M171" s="20" t="s">
        <v>36</v>
      </c>
      <c r="N171" s="20" t="s">
        <v>174</v>
      </c>
      <c r="O171" s="20" t="s">
        <v>38</v>
      </c>
      <c r="P171" s="20" t="s">
        <v>174</v>
      </c>
      <c r="Q171" s="20" t="s">
        <v>134</v>
      </c>
    </row>
    <row r="172" spans="1:19" ht="57.6" outlineLevel="1" x14ac:dyDescent="0.3">
      <c r="D172" s="31" t="s">
        <v>40</v>
      </c>
      <c r="E172" s="108" t="s">
        <v>19</v>
      </c>
      <c r="F172" s="42" t="s">
        <v>5</v>
      </c>
      <c r="G172" s="42" t="s">
        <v>18</v>
      </c>
      <c r="H172" s="42" t="s">
        <v>94</v>
      </c>
      <c r="I172" s="42" t="s">
        <v>0</v>
      </c>
      <c r="J172" s="128" t="s">
        <v>1</v>
      </c>
      <c r="K172" s="129" t="s">
        <v>2</v>
      </c>
      <c r="L172" s="42" t="s">
        <v>32</v>
      </c>
      <c r="M172" s="42" t="s">
        <v>64</v>
      </c>
      <c r="N172" s="42" t="s">
        <v>198</v>
      </c>
      <c r="O172" s="42" t="s">
        <v>132</v>
      </c>
      <c r="P172" s="42" t="s">
        <v>199</v>
      </c>
      <c r="Q172" s="42" t="s">
        <v>135</v>
      </c>
      <c r="R172" s="163"/>
      <c r="S172" s="14"/>
    </row>
    <row r="173" spans="1:19" outlineLevel="1" x14ac:dyDescent="0.3">
      <c r="A173" s="31" t="str">
        <f>E173&amp;F173&amp;G173</f>
        <v>2021Provider A2</v>
      </c>
      <c r="B173" s="31" t="str">
        <f>(E173-1)&amp;G173&amp;J173&amp;I173</f>
        <v>20202Female0-1</v>
      </c>
      <c r="C173" s="31" t="str">
        <f>(E173)&amp;G173&amp;J173&amp;I173</f>
        <v>20212Female0-1</v>
      </c>
      <c r="D173" s="31" t="str">
        <f>F173&amp;G173&amp;E173</f>
        <v>Provider A22021</v>
      </c>
      <c r="E173" s="179">
        <v>2021</v>
      </c>
      <c r="F173" s="180" t="s">
        <v>14</v>
      </c>
      <c r="G173" s="180">
        <v>2</v>
      </c>
      <c r="H173" s="180" t="s">
        <v>95</v>
      </c>
      <c r="I173" s="180" t="s">
        <v>6</v>
      </c>
      <c r="J173" s="181" t="s">
        <v>16</v>
      </c>
      <c r="K173" s="179">
        <v>17</v>
      </c>
      <c r="L173" s="180">
        <f>VLOOKUP(A173,$D$30:$I$41,6,0)</f>
        <v>280</v>
      </c>
      <c r="M173" s="182">
        <f>K173/L173</f>
        <v>6.0714285714285714E-2</v>
      </c>
      <c r="N173" s="172">
        <f>VLOOKUP(B173,$D$67:$N$162,11,0)</f>
        <v>0.93799370849928676</v>
      </c>
      <c r="O173" s="183">
        <f>M173*N173</f>
        <v>5.6949618016028124E-2</v>
      </c>
      <c r="P173" s="12">
        <f>VLOOKUP(C173,$D$67:$N$162,11,0)</f>
        <v>0.75095412188999533</v>
      </c>
      <c r="Q173" s="183">
        <f>P173*M173</f>
        <v>4.5593643114749713E-2</v>
      </c>
      <c r="S173" s="12"/>
    </row>
    <row r="174" spans="1:19" outlineLevel="1" x14ac:dyDescent="0.3">
      <c r="A174" s="31" t="str">
        <f t="shared" ref="A174:A237" si="23">E174&amp;F174&amp;G174</f>
        <v>2021Provider A2</v>
      </c>
      <c r="B174" s="31" t="str">
        <f t="shared" ref="B174:B237" si="24">(E174-1)&amp;G174&amp;J174&amp;I174</f>
        <v>20202Female2-18</v>
      </c>
      <c r="C174" s="31" t="str">
        <f t="shared" ref="C174:C237" si="25">(E174)&amp;G174&amp;J174&amp;I174</f>
        <v>20212Female2-18</v>
      </c>
      <c r="D174" s="31" t="str">
        <f t="shared" ref="D174:D237" si="26">F174&amp;G174&amp;E174</f>
        <v>Provider A22021</v>
      </c>
      <c r="E174" s="179">
        <v>2021</v>
      </c>
      <c r="F174" s="180" t="s">
        <v>14</v>
      </c>
      <c r="G174" s="180">
        <v>2</v>
      </c>
      <c r="H174" s="180" t="s">
        <v>95</v>
      </c>
      <c r="I174" s="180" t="s">
        <v>7</v>
      </c>
      <c r="J174" s="181" t="s">
        <v>16</v>
      </c>
      <c r="K174" s="179">
        <v>18</v>
      </c>
      <c r="L174" s="180">
        <f t="shared" ref="L174:L204" si="27">VLOOKUP(A174,$D$30:$I$41,6,0)</f>
        <v>280</v>
      </c>
      <c r="M174" s="182">
        <f t="shared" ref="M174:M237" si="28">K174/L174</f>
        <v>6.4285714285714279E-2</v>
      </c>
      <c r="N174" s="172">
        <f>VLOOKUP(B174,$D$67:$N$162,11,0)</f>
        <v>0.72877578095297746</v>
      </c>
      <c r="O174" s="183">
        <f t="shared" ref="O174:O237" si="29">M174*N174</f>
        <v>4.6849871632691401E-2</v>
      </c>
      <c r="P174" s="12">
        <f t="shared" ref="P174:P235" si="30">VLOOKUP(C174,$D$67:$N$162,11,0)</f>
        <v>0.72819793637817731</v>
      </c>
      <c r="Q174" s="183">
        <f t="shared" ref="Q174:Q237" si="31">P174*M174</f>
        <v>4.6812724481454251E-2</v>
      </c>
      <c r="S174" s="12"/>
    </row>
    <row r="175" spans="1:19" outlineLevel="1" x14ac:dyDescent="0.3">
      <c r="A175" s="31" t="str">
        <f t="shared" si="23"/>
        <v>2021Provider A2</v>
      </c>
      <c r="B175" s="31" t="str">
        <f t="shared" si="24"/>
        <v>20202Female19-39</v>
      </c>
      <c r="C175" s="31" t="str">
        <f t="shared" si="25"/>
        <v>20212Female19-39</v>
      </c>
      <c r="D175" s="31" t="str">
        <f t="shared" si="26"/>
        <v>Provider A22021</v>
      </c>
      <c r="E175" s="179">
        <v>2021</v>
      </c>
      <c r="F175" s="180" t="s">
        <v>14</v>
      </c>
      <c r="G175" s="180">
        <v>2</v>
      </c>
      <c r="H175" s="180" t="s">
        <v>95</v>
      </c>
      <c r="I175" s="180" t="s">
        <v>8</v>
      </c>
      <c r="J175" s="181" t="s">
        <v>16</v>
      </c>
      <c r="K175" s="179">
        <v>20</v>
      </c>
      <c r="L175" s="180">
        <f t="shared" si="27"/>
        <v>280</v>
      </c>
      <c r="M175" s="182">
        <f t="shared" si="28"/>
        <v>7.1428571428571425E-2</v>
      </c>
      <c r="N175" s="172">
        <f>VLOOKUP(B175,$D$67:$N$162,11,0)</f>
        <v>1.0356287413542311</v>
      </c>
      <c r="O175" s="183">
        <f t="shared" si="29"/>
        <v>7.3973481525302212E-2</v>
      </c>
      <c r="P175" s="12">
        <f t="shared" si="30"/>
        <v>0.99383960139842442</v>
      </c>
      <c r="Q175" s="183">
        <f t="shared" si="31"/>
        <v>7.0988542957030318E-2</v>
      </c>
      <c r="S175" s="12"/>
    </row>
    <row r="176" spans="1:19" outlineLevel="1" x14ac:dyDescent="0.3">
      <c r="A176" s="31" t="str">
        <f t="shared" si="23"/>
        <v>2021Provider A2</v>
      </c>
      <c r="B176" s="31" t="str">
        <f t="shared" si="24"/>
        <v>20202Female40-54</v>
      </c>
      <c r="C176" s="31" t="str">
        <f t="shared" si="25"/>
        <v>20212Female40-54</v>
      </c>
      <c r="D176" s="31" t="str">
        <f t="shared" si="26"/>
        <v>Provider A22021</v>
      </c>
      <c r="E176" s="179">
        <v>2021</v>
      </c>
      <c r="F176" s="180" t="s">
        <v>14</v>
      </c>
      <c r="G176" s="180">
        <v>2</v>
      </c>
      <c r="H176" s="180" t="s">
        <v>95</v>
      </c>
      <c r="I176" s="180" t="s">
        <v>9</v>
      </c>
      <c r="J176" s="181" t="s">
        <v>16</v>
      </c>
      <c r="K176" s="179">
        <v>17</v>
      </c>
      <c r="L176" s="180">
        <f t="shared" si="27"/>
        <v>280</v>
      </c>
      <c r="M176" s="182">
        <f t="shared" si="28"/>
        <v>6.0714285714285714E-2</v>
      </c>
      <c r="N176" s="172">
        <f t="shared" ref="N176:N239" si="32">VLOOKUP(B176,$D$67:$N$162,11,0)</f>
        <v>0.85023841111180709</v>
      </c>
      <c r="O176" s="183">
        <f t="shared" si="29"/>
        <v>5.1621617817502574E-2</v>
      </c>
      <c r="P176" s="12">
        <f t="shared" si="30"/>
        <v>0.79943364749124357</v>
      </c>
      <c r="Q176" s="183">
        <f t="shared" si="31"/>
        <v>4.8537042883396928E-2</v>
      </c>
      <c r="S176" s="12"/>
    </row>
    <row r="177" spans="1:19" outlineLevel="1" x14ac:dyDescent="0.3">
      <c r="A177" s="31" t="str">
        <f t="shared" si="23"/>
        <v>2021Provider A2</v>
      </c>
      <c r="B177" s="31" t="str">
        <f t="shared" si="24"/>
        <v>20202Female55-64</v>
      </c>
      <c r="C177" s="31" t="str">
        <f t="shared" si="25"/>
        <v>20212Female55-64</v>
      </c>
      <c r="D177" s="31" t="str">
        <f t="shared" si="26"/>
        <v>Provider A22021</v>
      </c>
      <c r="E177" s="179">
        <v>2021</v>
      </c>
      <c r="F177" s="180" t="s">
        <v>14</v>
      </c>
      <c r="G177" s="180">
        <v>2</v>
      </c>
      <c r="H177" s="180" t="s">
        <v>95</v>
      </c>
      <c r="I177" s="180" t="s">
        <v>10</v>
      </c>
      <c r="J177" s="181" t="s">
        <v>16</v>
      </c>
      <c r="K177" s="179">
        <v>15</v>
      </c>
      <c r="L177" s="180">
        <f t="shared" si="27"/>
        <v>280</v>
      </c>
      <c r="M177" s="182">
        <f t="shared" si="28"/>
        <v>5.3571428571428568E-2</v>
      </c>
      <c r="N177" s="172">
        <f t="shared" si="32"/>
        <v>1.1938497990611274</v>
      </c>
      <c r="O177" s="183">
        <f t="shared" si="29"/>
        <v>6.3956239235417531E-2</v>
      </c>
      <c r="P177" s="12">
        <f t="shared" si="30"/>
        <v>1.2751477962657958</v>
      </c>
      <c r="Q177" s="183">
        <f t="shared" si="31"/>
        <v>6.8311489085667629E-2</v>
      </c>
      <c r="S177" s="12"/>
    </row>
    <row r="178" spans="1:19" outlineLevel="1" x14ac:dyDescent="0.3">
      <c r="A178" s="31" t="str">
        <f t="shared" si="23"/>
        <v>2021Provider A2</v>
      </c>
      <c r="B178" s="31" t="str">
        <f t="shared" si="24"/>
        <v>20202Female65-74</v>
      </c>
      <c r="C178" s="31" t="str">
        <f t="shared" si="25"/>
        <v>20212Female65-74</v>
      </c>
      <c r="D178" s="31" t="str">
        <f t="shared" si="26"/>
        <v>Provider A22021</v>
      </c>
      <c r="E178" s="179">
        <v>2021</v>
      </c>
      <c r="F178" s="180" t="s">
        <v>14</v>
      </c>
      <c r="G178" s="180">
        <v>2</v>
      </c>
      <c r="H178" s="180" t="s">
        <v>95</v>
      </c>
      <c r="I178" s="180" t="s">
        <v>11</v>
      </c>
      <c r="J178" s="181" t="s">
        <v>16</v>
      </c>
      <c r="K178" s="179">
        <v>17</v>
      </c>
      <c r="L178" s="180">
        <f t="shared" si="27"/>
        <v>280</v>
      </c>
      <c r="M178" s="182">
        <f t="shared" si="28"/>
        <v>6.0714285714285714E-2</v>
      </c>
      <c r="N178" s="172">
        <f t="shared" si="32"/>
        <v>0.99087935129571492</v>
      </c>
      <c r="O178" s="183">
        <f t="shared" si="29"/>
        <v>6.0160532042954122E-2</v>
      </c>
      <c r="P178" s="12">
        <f t="shared" si="30"/>
        <v>1.1583280778767886</v>
      </c>
      <c r="Q178" s="183">
        <f t="shared" si="31"/>
        <v>7.0327061871090737E-2</v>
      </c>
      <c r="S178" s="12"/>
    </row>
    <row r="179" spans="1:19" outlineLevel="1" x14ac:dyDescent="0.3">
      <c r="A179" s="31" t="str">
        <f t="shared" si="23"/>
        <v>2021Provider A2</v>
      </c>
      <c r="B179" s="31" t="str">
        <f t="shared" si="24"/>
        <v>20202Female75-84</v>
      </c>
      <c r="C179" s="31" t="str">
        <f t="shared" si="25"/>
        <v>20212Female75-84</v>
      </c>
      <c r="D179" s="31" t="str">
        <f t="shared" si="26"/>
        <v>Provider A22021</v>
      </c>
      <c r="E179" s="179">
        <v>2021</v>
      </c>
      <c r="F179" s="180" t="s">
        <v>14</v>
      </c>
      <c r="G179" s="180">
        <v>2</v>
      </c>
      <c r="H179" s="180" t="s">
        <v>95</v>
      </c>
      <c r="I179" s="180" t="s">
        <v>12</v>
      </c>
      <c r="J179" s="181" t="s">
        <v>16</v>
      </c>
      <c r="K179" s="179">
        <v>18</v>
      </c>
      <c r="L179" s="180">
        <f t="shared" si="27"/>
        <v>280</v>
      </c>
      <c r="M179" s="182">
        <f t="shared" si="28"/>
        <v>6.4285714285714279E-2</v>
      </c>
      <c r="N179" s="172">
        <f t="shared" si="32"/>
        <v>1.2657684616551714</v>
      </c>
      <c r="O179" s="183">
        <f t="shared" si="29"/>
        <v>8.1370829677832435E-2</v>
      </c>
      <c r="P179" s="12">
        <f t="shared" si="30"/>
        <v>1.1477997960595052</v>
      </c>
      <c r="Q179" s="183">
        <f t="shared" si="31"/>
        <v>7.3787129746682473E-2</v>
      </c>
      <c r="S179" s="12"/>
    </row>
    <row r="180" spans="1:19" outlineLevel="1" x14ac:dyDescent="0.3">
      <c r="A180" s="31" t="str">
        <f t="shared" si="23"/>
        <v>2021Provider A2</v>
      </c>
      <c r="B180" s="31" t="str">
        <f t="shared" si="24"/>
        <v>20202Female85+</v>
      </c>
      <c r="C180" s="31" t="str">
        <f t="shared" si="25"/>
        <v>20212Female85+</v>
      </c>
      <c r="D180" s="31" t="str">
        <f t="shared" si="26"/>
        <v>Provider A22021</v>
      </c>
      <c r="E180" s="179">
        <v>2021</v>
      </c>
      <c r="F180" s="180" t="s">
        <v>14</v>
      </c>
      <c r="G180" s="180">
        <v>2</v>
      </c>
      <c r="H180" s="180" t="s">
        <v>95</v>
      </c>
      <c r="I180" s="180" t="s">
        <v>13</v>
      </c>
      <c r="J180" s="181" t="s">
        <v>16</v>
      </c>
      <c r="K180" s="179">
        <v>19</v>
      </c>
      <c r="L180" s="180">
        <f t="shared" si="27"/>
        <v>280</v>
      </c>
      <c r="M180" s="182">
        <f t="shared" si="28"/>
        <v>6.7857142857142852E-2</v>
      </c>
      <c r="N180" s="172">
        <f t="shared" si="32"/>
        <v>1.0052630838145236</v>
      </c>
      <c r="O180" s="183">
        <f t="shared" si="29"/>
        <v>6.82142806874141E-2</v>
      </c>
      <c r="P180" s="12">
        <f t="shared" si="30"/>
        <v>1.1988624562323651</v>
      </c>
      <c r="Q180" s="183">
        <f t="shared" si="31"/>
        <v>8.1351380958624764E-2</v>
      </c>
      <c r="S180" s="12"/>
    </row>
    <row r="181" spans="1:19" outlineLevel="1" x14ac:dyDescent="0.3">
      <c r="A181" s="31" t="str">
        <f t="shared" si="23"/>
        <v>2021Provider A2</v>
      </c>
      <c r="B181" s="31" t="str">
        <f t="shared" si="24"/>
        <v>20202Male0-1</v>
      </c>
      <c r="C181" s="31" t="str">
        <f t="shared" si="25"/>
        <v>20212Male0-1</v>
      </c>
      <c r="D181" s="31" t="str">
        <f t="shared" si="26"/>
        <v>Provider A22021</v>
      </c>
      <c r="E181" s="179">
        <v>2021</v>
      </c>
      <c r="F181" s="180" t="s">
        <v>14</v>
      </c>
      <c r="G181" s="180">
        <v>2</v>
      </c>
      <c r="H181" s="180" t="s">
        <v>95</v>
      </c>
      <c r="I181" s="180" t="s">
        <v>6</v>
      </c>
      <c r="J181" s="181" t="s">
        <v>17</v>
      </c>
      <c r="K181" s="179">
        <v>16</v>
      </c>
      <c r="L181" s="180">
        <f t="shared" si="27"/>
        <v>280</v>
      </c>
      <c r="M181" s="182">
        <f t="shared" si="28"/>
        <v>5.7142857142857141E-2</v>
      </c>
      <c r="N181" s="172">
        <f t="shared" si="32"/>
        <v>0.75439622600578482</v>
      </c>
      <c r="O181" s="183">
        <f t="shared" si="29"/>
        <v>4.310835577175913E-2</v>
      </c>
      <c r="P181" s="12">
        <f t="shared" si="30"/>
        <v>0.79168619625907755</v>
      </c>
      <c r="Q181" s="183">
        <f>P181*M181</f>
        <v>4.5239211214804433E-2</v>
      </c>
      <c r="S181" s="12"/>
    </row>
    <row r="182" spans="1:19" outlineLevel="1" x14ac:dyDescent="0.3">
      <c r="A182" s="31" t="str">
        <f t="shared" si="23"/>
        <v>2021Provider A2</v>
      </c>
      <c r="B182" s="31" t="str">
        <f t="shared" si="24"/>
        <v>20202Male2-18</v>
      </c>
      <c r="C182" s="31" t="str">
        <f t="shared" si="25"/>
        <v>20212Male2-18</v>
      </c>
      <c r="D182" s="31" t="str">
        <f t="shared" si="26"/>
        <v>Provider A22021</v>
      </c>
      <c r="E182" s="179">
        <v>2021</v>
      </c>
      <c r="F182" s="180" t="s">
        <v>14</v>
      </c>
      <c r="G182" s="180">
        <v>2</v>
      </c>
      <c r="H182" s="180" t="s">
        <v>95</v>
      </c>
      <c r="I182" s="180" t="s">
        <v>7</v>
      </c>
      <c r="J182" s="181" t="s">
        <v>17</v>
      </c>
      <c r="K182" s="179">
        <v>19</v>
      </c>
      <c r="L182" s="180">
        <f t="shared" si="27"/>
        <v>280</v>
      </c>
      <c r="M182" s="182">
        <f t="shared" si="28"/>
        <v>6.7857142857142852E-2</v>
      </c>
      <c r="N182" s="172">
        <f t="shared" si="32"/>
        <v>0.55824913577642932</v>
      </c>
      <c r="O182" s="183">
        <f t="shared" si="29"/>
        <v>3.7881191356257699E-2</v>
      </c>
      <c r="P182" s="12">
        <f t="shared" si="30"/>
        <v>0.47164335345643865</v>
      </c>
      <c r="Q182" s="183">
        <f t="shared" si="31"/>
        <v>3.2004370413115477E-2</v>
      </c>
      <c r="S182" s="12"/>
    </row>
    <row r="183" spans="1:19" outlineLevel="1" x14ac:dyDescent="0.3">
      <c r="A183" s="31" t="str">
        <f t="shared" si="23"/>
        <v>2021Provider A2</v>
      </c>
      <c r="B183" s="31" t="str">
        <f t="shared" si="24"/>
        <v>20202Male19-39</v>
      </c>
      <c r="C183" s="31" t="str">
        <f t="shared" si="25"/>
        <v>20212Male19-39</v>
      </c>
      <c r="D183" s="31" t="str">
        <f t="shared" si="26"/>
        <v>Provider A22021</v>
      </c>
      <c r="E183" s="179">
        <v>2021</v>
      </c>
      <c r="F183" s="180" t="s">
        <v>14</v>
      </c>
      <c r="G183" s="180">
        <v>2</v>
      </c>
      <c r="H183" s="180" t="s">
        <v>95</v>
      </c>
      <c r="I183" s="180" t="s">
        <v>8</v>
      </c>
      <c r="J183" s="181" t="s">
        <v>17</v>
      </c>
      <c r="K183" s="179">
        <v>16</v>
      </c>
      <c r="L183" s="180">
        <f t="shared" si="27"/>
        <v>280</v>
      </c>
      <c r="M183" s="182">
        <f t="shared" si="28"/>
        <v>5.7142857142857141E-2</v>
      </c>
      <c r="N183" s="172">
        <f t="shared" si="32"/>
        <v>0.72795090740351176</v>
      </c>
      <c r="O183" s="183">
        <f t="shared" si="29"/>
        <v>4.1597194708772101E-2</v>
      </c>
      <c r="P183" s="12">
        <f t="shared" si="30"/>
        <v>0.7814807122107269</v>
      </c>
      <c r="Q183" s="183">
        <f t="shared" si="31"/>
        <v>4.4656040697755819E-2</v>
      </c>
      <c r="S183" s="12"/>
    </row>
    <row r="184" spans="1:19" outlineLevel="1" x14ac:dyDescent="0.3">
      <c r="A184" s="31" t="str">
        <f t="shared" si="23"/>
        <v>2021Provider A2</v>
      </c>
      <c r="B184" s="31" t="str">
        <f t="shared" si="24"/>
        <v>20202Male40-54</v>
      </c>
      <c r="C184" s="31" t="str">
        <f t="shared" si="25"/>
        <v>20212Male40-54</v>
      </c>
      <c r="D184" s="31" t="str">
        <f t="shared" si="26"/>
        <v>Provider A22021</v>
      </c>
      <c r="E184" s="179">
        <v>2021</v>
      </c>
      <c r="F184" s="180" t="s">
        <v>14</v>
      </c>
      <c r="G184" s="180">
        <v>2</v>
      </c>
      <c r="H184" s="180" t="s">
        <v>95</v>
      </c>
      <c r="I184" s="180" t="s">
        <v>9</v>
      </c>
      <c r="J184" s="181" t="s">
        <v>17</v>
      </c>
      <c r="K184" s="179">
        <v>19</v>
      </c>
      <c r="L184" s="180">
        <f t="shared" si="27"/>
        <v>280</v>
      </c>
      <c r="M184" s="182">
        <f t="shared" si="28"/>
        <v>6.7857142857142852E-2</v>
      </c>
      <c r="N184" s="172">
        <f t="shared" si="32"/>
        <v>0.67533814748541687</v>
      </c>
      <c r="O184" s="183">
        <f t="shared" si="29"/>
        <v>4.5826517150796144E-2</v>
      </c>
      <c r="P184" s="12">
        <f t="shared" si="30"/>
        <v>0.77727779073329106</v>
      </c>
      <c r="Q184" s="183">
        <f t="shared" si="31"/>
        <v>5.2743850085473318E-2</v>
      </c>
      <c r="S184" s="12"/>
    </row>
    <row r="185" spans="1:19" outlineLevel="1" x14ac:dyDescent="0.3">
      <c r="A185" s="31" t="str">
        <f t="shared" si="23"/>
        <v>2021Provider A2</v>
      </c>
      <c r="B185" s="31" t="str">
        <f t="shared" si="24"/>
        <v>20202Male55-64</v>
      </c>
      <c r="C185" s="31" t="str">
        <f t="shared" si="25"/>
        <v>20212Male55-64</v>
      </c>
      <c r="D185" s="31" t="str">
        <f t="shared" si="26"/>
        <v>Provider A22021</v>
      </c>
      <c r="E185" s="179">
        <v>2021</v>
      </c>
      <c r="F185" s="180" t="s">
        <v>14</v>
      </c>
      <c r="G185" s="180">
        <v>2</v>
      </c>
      <c r="H185" s="180" t="s">
        <v>95</v>
      </c>
      <c r="I185" s="180" t="s">
        <v>10</v>
      </c>
      <c r="J185" s="181" t="s">
        <v>17</v>
      </c>
      <c r="K185" s="179">
        <v>19</v>
      </c>
      <c r="L185" s="180">
        <f t="shared" si="27"/>
        <v>280</v>
      </c>
      <c r="M185" s="182">
        <f t="shared" si="28"/>
        <v>6.7857142857142852E-2</v>
      </c>
      <c r="N185" s="172">
        <f t="shared" si="32"/>
        <v>1.2178226865924755</v>
      </c>
      <c r="O185" s="183">
        <f t="shared" si="29"/>
        <v>8.2637968018775113E-2</v>
      </c>
      <c r="P185" s="12">
        <f t="shared" si="30"/>
        <v>1.2026119849020631</v>
      </c>
      <c r="Q185" s="183">
        <f t="shared" si="31"/>
        <v>8.1605813261211413E-2</v>
      </c>
      <c r="S185" s="12"/>
    </row>
    <row r="186" spans="1:19" outlineLevel="1" x14ac:dyDescent="0.3">
      <c r="A186" s="31" t="str">
        <f t="shared" si="23"/>
        <v>2021Provider A2</v>
      </c>
      <c r="B186" s="31" t="str">
        <f t="shared" si="24"/>
        <v>20202Male65-74</v>
      </c>
      <c r="C186" s="31" t="str">
        <f t="shared" si="25"/>
        <v>20212Male65-74</v>
      </c>
      <c r="D186" s="31" t="str">
        <f t="shared" si="26"/>
        <v>Provider A22021</v>
      </c>
      <c r="E186" s="179">
        <v>2021</v>
      </c>
      <c r="F186" s="180" t="s">
        <v>14</v>
      </c>
      <c r="G186" s="180">
        <v>2</v>
      </c>
      <c r="H186" s="180" t="s">
        <v>95</v>
      </c>
      <c r="I186" s="180" t="s">
        <v>11</v>
      </c>
      <c r="J186" s="181" t="s">
        <v>17</v>
      </c>
      <c r="K186" s="179">
        <v>15</v>
      </c>
      <c r="L186" s="180">
        <f t="shared" si="27"/>
        <v>280</v>
      </c>
      <c r="M186" s="182">
        <f t="shared" si="28"/>
        <v>5.3571428571428568E-2</v>
      </c>
      <c r="N186" s="172">
        <f t="shared" si="32"/>
        <v>1.3277919323745737</v>
      </c>
      <c r="O186" s="183">
        <f t="shared" si="29"/>
        <v>7.1131710662923592E-2</v>
      </c>
      <c r="P186" s="12">
        <f t="shared" si="30"/>
        <v>1.2074830028914525</v>
      </c>
      <c r="Q186" s="183">
        <f t="shared" si="31"/>
        <v>6.4686589440613521E-2</v>
      </c>
      <c r="S186" s="12"/>
    </row>
    <row r="187" spans="1:19" outlineLevel="1" x14ac:dyDescent="0.3">
      <c r="A187" s="31" t="str">
        <f t="shared" si="23"/>
        <v>2021Provider A2</v>
      </c>
      <c r="B187" s="31" t="str">
        <f t="shared" si="24"/>
        <v>20202Male75-84</v>
      </c>
      <c r="C187" s="31" t="str">
        <f t="shared" si="25"/>
        <v>20212Male75-84</v>
      </c>
      <c r="D187" s="31" t="str">
        <f t="shared" si="26"/>
        <v>Provider A22021</v>
      </c>
      <c r="E187" s="179">
        <v>2021</v>
      </c>
      <c r="F187" s="180" t="s">
        <v>14</v>
      </c>
      <c r="G187" s="180">
        <v>2</v>
      </c>
      <c r="H187" s="180" t="s">
        <v>95</v>
      </c>
      <c r="I187" s="180" t="s">
        <v>12</v>
      </c>
      <c r="J187" s="181" t="s">
        <v>17</v>
      </c>
      <c r="K187" s="179">
        <v>18</v>
      </c>
      <c r="L187" s="180">
        <f t="shared" si="27"/>
        <v>280</v>
      </c>
      <c r="M187" s="182">
        <f t="shared" si="28"/>
        <v>6.4285714285714279E-2</v>
      </c>
      <c r="N187" s="172">
        <f t="shared" si="32"/>
        <v>1.1351927338248506</v>
      </c>
      <c r="O187" s="183">
        <f t="shared" si="29"/>
        <v>7.2976675745883249E-2</v>
      </c>
      <c r="P187" s="12">
        <f t="shared" si="30"/>
        <v>1.0159249258739449</v>
      </c>
      <c r="Q187" s="183">
        <f t="shared" si="31"/>
        <v>6.5309459520467877E-2</v>
      </c>
      <c r="S187" s="12"/>
    </row>
    <row r="188" spans="1:19" outlineLevel="1" x14ac:dyDescent="0.3">
      <c r="A188" s="31" t="str">
        <f t="shared" si="23"/>
        <v>2021Provider A2</v>
      </c>
      <c r="B188" s="31" t="str">
        <f t="shared" si="24"/>
        <v>20202Male85+</v>
      </c>
      <c r="C188" s="31" t="str">
        <f t="shared" si="25"/>
        <v>20212Male85+</v>
      </c>
      <c r="D188" s="31" t="str">
        <f t="shared" si="26"/>
        <v>Provider A22021</v>
      </c>
      <c r="E188" s="179">
        <v>2021</v>
      </c>
      <c r="F188" s="180" t="s">
        <v>14</v>
      </c>
      <c r="G188" s="180">
        <v>2</v>
      </c>
      <c r="H188" s="180" t="s">
        <v>95</v>
      </c>
      <c r="I188" s="180" t="s">
        <v>13</v>
      </c>
      <c r="J188" s="181" t="s">
        <v>17</v>
      </c>
      <c r="K188" s="179">
        <v>17</v>
      </c>
      <c r="L188" s="180">
        <f t="shared" si="27"/>
        <v>280</v>
      </c>
      <c r="M188" s="182">
        <f t="shared" si="28"/>
        <v>6.0714285714285714E-2</v>
      </c>
      <c r="N188" s="172">
        <f t="shared" si="32"/>
        <v>1.1746714890360492</v>
      </c>
      <c r="O188" s="183">
        <f t="shared" si="29"/>
        <v>7.1319340405760129E-2</v>
      </c>
      <c r="P188" s="12">
        <f t="shared" si="30"/>
        <v>1.3201442031274064</v>
      </c>
      <c r="Q188" s="183">
        <f t="shared" si="31"/>
        <v>8.0151612332735392E-2</v>
      </c>
      <c r="S188" s="12"/>
    </row>
    <row r="189" spans="1:19" outlineLevel="1" x14ac:dyDescent="0.3">
      <c r="A189" s="31" t="str">
        <f t="shared" si="23"/>
        <v>2021Provider A6</v>
      </c>
      <c r="B189" s="31" t="str">
        <f t="shared" si="24"/>
        <v>20206Female0-1</v>
      </c>
      <c r="C189" s="31" t="str">
        <f t="shared" si="25"/>
        <v>20216Female0-1</v>
      </c>
      <c r="D189" s="31" t="str">
        <f t="shared" si="26"/>
        <v>Provider A62021</v>
      </c>
      <c r="E189" s="17">
        <v>2021</v>
      </c>
      <c r="F189" s="23" t="s">
        <v>14</v>
      </c>
      <c r="G189" s="180">
        <v>6</v>
      </c>
      <c r="H189" s="180" t="s">
        <v>95</v>
      </c>
      <c r="I189" s="180" t="s">
        <v>6</v>
      </c>
      <c r="J189" s="181" t="s">
        <v>16</v>
      </c>
      <c r="K189" s="179">
        <v>16</v>
      </c>
      <c r="L189" s="180">
        <f t="shared" si="27"/>
        <v>269</v>
      </c>
      <c r="M189" s="182">
        <f t="shared" si="28"/>
        <v>5.9479553903345722E-2</v>
      </c>
      <c r="N189" s="172">
        <f t="shared" si="32"/>
        <v>0.77543801468426987</v>
      </c>
      <c r="O189" s="183">
        <f t="shared" si="29"/>
        <v>4.6122707193116425E-2</v>
      </c>
      <c r="P189" s="12">
        <f t="shared" si="30"/>
        <v>0.78320569306800547</v>
      </c>
      <c r="Q189" s="183">
        <f t="shared" si="31"/>
        <v>4.6584725238245674E-2</v>
      </c>
      <c r="S189" s="12"/>
    </row>
    <row r="190" spans="1:19" outlineLevel="1" x14ac:dyDescent="0.3">
      <c r="A190" s="31" t="str">
        <f t="shared" si="23"/>
        <v>2021Provider A6</v>
      </c>
      <c r="B190" s="31" t="str">
        <f t="shared" si="24"/>
        <v>20206Female2-18</v>
      </c>
      <c r="C190" s="31" t="str">
        <f t="shared" si="25"/>
        <v>20216Female2-18</v>
      </c>
      <c r="D190" s="31" t="str">
        <f t="shared" si="26"/>
        <v>Provider A62021</v>
      </c>
      <c r="E190" s="17">
        <v>2021</v>
      </c>
      <c r="F190" s="23" t="s">
        <v>14</v>
      </c>
      <c r="G190" s="180">
        <v>6</v>
      </c>
      <c r="H190" s="180" t="s">
        <v>95</v>
      </c>
      <c r="I190" s="180" t="s">
        <v>7</v>
      </c>
      <c r="J190" s="181" t="s">
        <v>16</v>
      </c>
      <c r="K190" s="179">
        <v>16</v>
      </c>
      <c r="L190" s="180">
        <f t="shared" si="27"/>
        <v>269</v>
      </c>
      <c r="M190" s="182">
        <f t="shared" si="28"/>
        <v>5.9479553903345722E-2</v>
      </c>
      <c r="N190" s="172">
        <f t="shared" si="32"/>
        <v>0.64557933928640798</v>
      </c>
      <c r="O190" s="183">
        <f t="shared" si="29"/>
        <v>3.8398771109972217E-2</v>
      </c>
      <c r="P190" s="12">
        <f t="shared" si="30"/>
        <v>0.71480705563475488</v>
      </c>
      <c r="Q190" s="183">
        <f t="shared" si="31"/>
        <v>4.2516404796119248E-2</v>
      </c>
      <c r="S190" s="12"/>
    </row>
    <row r="191" spans="1:19" outlineLevel="1" x14ac:dyDescent="0.3">
      <c r="A191" s="31" t="str">
        <f t="shared" si="23"/>
        <v>2021Provider A6</v>
      </c>
      <c r="B191" s="31" t="str">
        <f t="shared" si="24"/>
        <v>20206Female19-39</v>
      </c>
      <c r="C191" s="31" t="str">
        <f t="shared" si="25"/>
        <v>20216Female19-39</v>
      </c>
      <c r="D191" s="31" t="str">
        <f t="shared" si="26"/>
        <v>Provider A62021</v>
      </c>
      <c r="E191" s="17">
        <v>2021</v>
      </c>
      <c r="F191" s="23" t="s">
        <v>14</v>
      </c>
      <c r="G191" s="180">
        <v>6</v>
      </c>
      <c r="H191" s="180" t="s">
        <v>95</v>
      </c>
      <c r="I191" s="180" t="s">
        <v>8</v>
      </c>
      <c r="J191" s="181" t="s">
        <v>16</v>
      </c>
      <c r="K191" s="179">
        <v>17</v>
      </c>
      <c r="L191" s="180">
        <f t="shared" si="27"/>
        <v>269</v>
      </c>
      <c r="M191" s="182">
        <f t="shared" si="28"/>
        <v>6.3197026022304828E-2</v>
      </c>
      <c r="N191" s="172">
        <f t="shared" si="32"/>
        <v>1.1139033868260702</v>
      </c>
      <c r="O191" s="183">
        <f t="shared" si="29"/>
        <v>7.0395381323580641E-2</v>
      </c>
      <c r="P191" s="12">
        <f t="shared" si="30"/>
        <v>1.2060636171432488</v>
      </c>
      <c r="Q191" s="183">
        <f t="shared" si="31"/>
        <v>7.6219633797156988E-2</v>
      </c>
      <c r="S191" s="12"/>
    </row>
    <row r="192" spans="1:19" outlineLevel="1" x14ac:dyDescent="0.3">
      <c r="A192" s="31" t="str">
        <f t="shared" si="23"/>
        <v>2021Provider A6</v>
      </c>
      <c r="B192" s="31" t="str">
        <f t="shared" si="24"/>
        <v>20206Female40-54</v>
      </c>
      <c r="C192" s="31" t="str">
        <f t="shared" si="25"/>
        <v>20216Female40-54</v>
      </c>
      <c r="D192" s="31" t="str">
        <f t="shared" si="26"/>
        <v>Provider A62021</v>
      </c>
      <c r="E192" s="17">
        <v>2021</v>
      </c>
      <c r="F192" s="23" t="s">
        <v>14</v>
      </c>
      <c r="G192" s="180">
        <v>6</v>
      </c>
      <c r="H192" s="180" t="s">
        <v>95</v>
      </c>
      <c r="I192" s="180" t="s">
        <v>9</v>
      </c>
      <c r="J192" s="181" t="s">
        <v>16</v>
      </c>
      <c r="K192" s="179">
        <v>15</v>
      </c>
      <c r="L192" s="180">
        <f t="shared" si="27"/>
        <v>269</v>
      </c>
      <c r="M192" s="182">
        <f t="shared" si="28"/>
        <v>5.5762081784386616E-2</v>
      </c>
      <c r="N192" s="172">
        <f t="shared" si="32"/>
        <v>0.69534060503853012</v>
      </c>
      <c r="O192" s="183">
        <f t="shared" si="29"/>
        <v>3.8773639686163389E-2</v>
      </c>
      <c r="P192" s="12">
        <f t="shared" si="30"/>
        <v>0.75113403261853762</v>
      </c>
      <c r="Q192" s="183">
        <f t="shared" si="31"/>
        <v>4.1884797357911022E-2</v>
      </c>
      <c r="S192" s="12"/>
    </row>
    <row r="193" spans="1:19" outlineLevel="1" x14ac:dyDescent="0.3">
      <c r="A193" s="31" t="str">
        <f t="shared" si="23"/>
        <v>2021Provider A6</v>
      </c>
      <c r="B193" s="31" t="str">
        <f t="shared" si="24"/>
        <v>20206Female55-64</v>
      </c>
      <c r="C193" s="31" t="str">
        <f t="shared" si="25"/>
        <v>20216Female55-64</v>
      </c>
      <c r="D193" s="31" t="str">
        <f t="shared" si="26"/>
        <v>Provider A62021</v>
      </c>
      <c r="E193" s="17">
        <v>2021</v>
      </c>
      <c r="F193" s="23" t="s">
        <v>14</v>
      </c>
      <c r="G193" s="180">
        <v>6</v>
      </c>
      <c r="H193" s="180" t="s">
        <v>95</v>
      </c>
      <c r="I193" s="180" t="s">
        <v>10</v>
      </c>
      <c r="J193" s="181" t="s">
        <v>16</v>
      </c>
      <c r="K193" s="179">
        <v>16</v>
      </c>
      <c r="L193" s="180">
        <f t="shared" si="27"/>
        <v>269</v>
      </c>
      <c r="M193" s="182">
        <f t="shared" si="28"/>
        <v>5.9479553903345722E-2</v>
      </c>
      <c r="N193" s="172">
        <f t="shared" si="32"/>
        <v>0.99315505221077804</v>
      </c>
      <c r="O193" s="183">
        <f t="shared" si="29"/>
        <v>5.907241946235111E-2</v>
      </c>
      <c r="P193" s="12">
        <f t="shared" si="30"/>
        <v>1.2841871188879703</v>
      </c>
      <c r="Q193" s="183">
        <f t="shared" si="31"/>
        <v>7.6382876959879276E-2</v>
      </c>
      <c r="S193" s="12"/>
    </row>
    <row r="194" spans="1:19" outlineLevel="1" x14ac:dyDescent="0.3">
      <c r="A194" s="31" t="str">
        <f t="shared" si="23"/>
        <v>2021Provider A6</v>
      </c>
      <c r="B194" s="31" t="str">
        <f t="shared" si="24"/>
        <v>20206Female65-74</v>
      </c>
      <c r="C194" s="31" t="str">
        <f t="shared" si="25"/>
        <v>20216Female65-74</v>
      </c>
      <c r="D194" s="31" t="str">
        <f t="shared" si="26"/>
        <v>Provider A62021</v>
      </c>
      <c r="E194" s="17">
        <v>2021</v>
      </c>
      <c r="F194" s="23" t="s">
        <v>14</v>
      </c>
      <c r="G194" s="180">
        <v>6</v>
      </c>
      <c r="H194" s="180" t="s">
        <v>95</v>
      </c>
      <c r="I194" s="180" t="s">
        <v>11</v>
      </c>
      <c r="J194" s="181" t="s">
        <v>16</v>
      </c>
      <c r="K194" s="179">
        <v>15</v>
      </c>
      <c r="L194" s="180">
        <f t="shared" si="27"/>
        <v>269</v>
      </c>
      <c r="M194" s="182">
        <f t="shared" si="28"/>
        <v>5.5762081784386616E-2</v>
      </c>
      <c r="N194" s="172">
        <f t="shared" si="32"/>
        <v>1.0776788864414826</v>
      </c>
      <c r="O194" s="183">
        <f t="shared" si="29"/>
        <v>6.0093618203056649E-2</v>
      </c>
      <c r="P194" s="12">
        <f t="shared" si="30"/>
        <v>1.2097211262172238</v>
      </c>
      <c r="Q194" s="183">
        <f t="shared" si="31"/>
        <v>6.7456568376425122E-2</v>
      </c>
      <c r="S194" s="12"/>
    </row>
    <row r="195" spans="1:19" outlineLevel="1" x14ac:dyDescent="0.3">
      <c r="A195" s="31" t="str">
        <f t="shared" si="23"/>
        <v>2021Provider A6</v>
      </c>
      <c r="B195" s="31" t="str">
        <f t="shared" si="24"/>
        <v>20206Female75-84</v>
      </c>
      <c r="C195" s="31" t="str">
        <f t="shared" si="25"/>
        <v>20216Female75-84</v>
      </c>
      <c r="D195" s="31" t="str">
        <f t="shared" si="26"/>
        <v>Provider A62021</v>
      </c>
      <c r="E195" s="17">
        <v>2021</v>
      </c>
      <c r="F195" s="23" t="s">
        <v>14</v>
      </c>
      <c r="G195" s="180">
        <v>6</v>
      </c>
      <c r="H195" s="180" t="s">
        <v>95</v>
      </c>
      <c r="I195" s="180" t="s">
        <v>12</v>
      </c>
      <c r="J195" s="181" t="s">
        <v>16</v>
      </c>
      <c r="K195" s="179">
        <v>15</v>
      </c>
      <c r="L195" s="180">
        <f t="shared" si="27"/>
        <v>269</v>
      </c>
      <c r="M195" s="182">
        <f t="shared" si="28"/>
        <v>5.5762081784386616E-2</v>
      </c>
      <c r="N195" s="172">
        <f t="shared" si="32"/>
        <v>1.0455598294338149</v>
      </c>
      <c r="O195" s="183">
        <f t="shared" si="29"/>
        <v>5.8302592719357706E-2</v>
      </c>
      <c r="P195" s="12">
        <f t="shared" si="30"/>
        <v>1.2289230488555924</v>
      </c>
      <c r="Q195" s="183">
        <f t="shared" si="31"/>
        <v>6.85273075570033E-2</v>
      </c>
      <c r="S195" s="12"/>
    </row>
    <row r="196" spans="1:19" outlineLevel="1" x14ac:dyDescent="0.3">
      <c r="A196" s="31" t="str">
        <f t="shared" si="23"/>
        <v>2021Provider A6</v>
      </c>
      <c r="B196" s="31" t="str">
        <f t="shared" si="24"/>
        <v>20206Female85+</v>
      </c>
      <c r="C196" s="31" t="str">
        <f t="shared" si="25"/>
        <v>20216Female85+</v>
      </c>
      <c r="D196" s="31" t="str">
        <f t="shared" si="26"/>
        <v>Provider A62021</v>
      </c>
      <c r="E196" s="17">
        <v>2021</v>
      </c>
      <c r="F196" s="23" t="s">
        <v>14</v>
      </c>
      <c r="G196" s="180">
        <v>6</v>
      </c>
      <c r="H196" s="180" t="s">
        <v>95</v>
      </c>
      <c r="I196" s="180" t="s">
        <v>13</v>
      </c>
      <c r="J196" s="181" t="s">
        <v>16</v>
      </c>
      <c r="K196" s="179">
        <v>19</v>
      </c>
      <c r="L196" s="180">
        <f t="shared" si="27"/>
        <v>269</v>
      </c>
      <c r="M196" s="182">
        <f t="shared" si="28"/>
        <v>7.0631970260223054E-2</v>
      </c>
      <c r="N196" s="172">
        <f t="shared" si="32"/>
        <v>1.0190036201208656</v>
      </c>
      <c r="O196" s="183">
        <f t="shared" si="29"/>
        <v>7.1974233391436618E-2</v>
      </c>
      <c r="P196" s="12">
        <f t="shared" si="30"/>
        <v>1.1070325834120349</v>
      </c>
      <c r="Q196" s="183">
        <f t="shared" si="31"/>
        <v>7.8191892508656741E-2</v>
      </c>
      <c r="S196" s="12"/>
    </row>
    <row r="197" spans="1:19" outlineLevel="1" x14ac:dyDescent="0.3">
      <c r="A197" s="31" t="str">
        <f t="shared" si="23"/>
        <v>2021Provider A6</v>
      </c>
      <c r="B197" s="31" t="str">
        <f t="shared" si="24"/>
        <v>20206Male0-1</v>
      </c>
      <c r="C197" s="31" t="str">
        <f t="shared" si="25"/>
        <v>20216Male0-1</v>
      </c>
      <c r="D197" s="31" t="str">
        <f t="shared" si="26"/>
        <v>Provider A62021</v>
      </c>
      <c r="E197" s="17">
        <v>2021</v>
      </c>
      <c r="F197" s="23" t="s">
        <v>14</v>
      </c>
      <c r="G197" s="180">
        <v>6</v>
      </c>
      <c r="H197" s="180" t="s">
        <v>95</v>
      </c>
      <c r="I197" s="180" t="s">
        <v>6</v>
      </c>
      <c r="J197" s="181" t="s">
        <v>17</v>
      </c>
      <c r="K197" s="179">
        <v>15</v>
      </c>
      <c r="L197" s="180">
        <f t="shared" si="27"/>
        <v>269</v>
      </c>
      <c r="M197" s="182">
        <f t="shared" si="28"/>
        <v>5.5762081784386616E-2</v>
      </c>
      <c r="N197" s="172">
        <f t="shared" si="32"/>
        <v>1.0634967623325808</v>
      </c>
      <c r="O197" s="183">
        <f t="shared" si="29"/>
        <v>5.9302793438619751E-2</v>
      </c>
      <c r="P197" s="12">
        <f t="shared" si="30"/>
        <v>0.65313206307451077</v>
      </c>
      <c r="Q197" s="183">
        <f t="shared" si="31"/>
        <v>3.6420003517166025E-2</v>
      </c>
      <c r="S197" s="12"/>
    </row>
    <row r="198" spans="1:19" outlineLevel="1" x14ac:dyDescent="0.3">
      <c r="A198" s="31" t="str">
        <f t="shared" si="23"/>
        <v>2021Provider A6</v>
      </c>
      <c r="B198" s="31" t="str">
        <f t="shared" si="24"/>
        <v>20206Male2-18</v>
      </c>
      <c r="C198" s="31" t="str">
        <f t="shared" si="25"/>
        <v>20216Male2-18</v>
      </c>
      <c r="D198" s="31" t="str">
        <f t="shared" si="26"/>
        <v>Provider A62021</v>
      </c>
      <c r="E198" s="17">
        <v>2021</v>
      </c>
      <c r="F198" s="23" t="s">
        <v>14</v>
      </c>
      <c r="G198" s="180">
        <v>6</v>
      </c>
      <c r="H198" s="180" t="s">
        <v>95</v>
      </c>
      <c r="I198" s="180" t="s">
        <v>7</v>
      </c>
      <c r="J198" s="181" t="s">
        <v>17</v>
      </c>
      <c r="K198" s="179">
        <v>20</v>
      </c>
      <c r="L198" s="180">
        <f t="shared" si="27"/>
        <v>269</v>
      </c>
      <c r="M198" s="182">
        <f t="shared" si="28"/>
        <v>7.434944237918216E-2</v>
      </c>
      <c r="N198" s="172">
        <f t="shared" si="32"/>
        <v>0.98737029110606123</v>
      </c>
      <c r="O198" s="183">
        <f t="shared" si="29"/>
        <v>7.3410430565506418E-2</v>
      </c>
      <c r="P198" s="12">
        <f t="shared" si="30"/>
        <v>0.55124115925000949</v>
      </c>
      <c r="Q198" s="183">
        <f t="shared" si="31"/>
        <v>4.0984472806692158E-2</v>
      </c>
      <c r="S198" s="12"/>
    </row>
    <row r="199" spans="1:19" outlineLevel="1" x14ac:dyDescent="0.3">
      <c r="A199" s="31" t="str">
        <f t="shared" si="23"/>
        <v>2021Provider A6</v>
      </c>
      <c r="B199" s="31" t="str">
        <f t="shared" si="24"/>
        <v>20206Male19-39</v>
      </c>
      <c r="C199" s="31" t="str">
        <f t="shared" si="25"/>
        <v>20216Male19-39</v>
      </c>
      <c r="D199" s="31" t="str">
        <f t="shared" si="26"/>
        <v>Provider A62021</v>
      </c>
      <c r="E199" s="17">
        <v>2021</v>
      </c>
      <c r="F199" s="23" t="s">
        <v>14</v>
      </c>
      <c r="G199" s="180">
        <v>6</v>
      </c>
      <c r="H199" s="180" t="s">
        <v>95</v>
      </c>
      <c r="I199" s="180" t="s">
        <v>8</v>
      </c>
      <c r="J199" s="181" t="s">
        <v>17</v>
      </c>
      <c r="K199" s="179">
        <v>15</v>
      </c>
      <c r="L199" s="180">
        <f t="shared" si="27"/>
        <v>269</v>
      </c>
      <c r="M199" s="182">
        <f t="shared" si="28"/>
        <v>5.5762081784386616E-2</v>
      </c>
      <c r="N199" s="172">
        <f t="shared" si="32"/>
        <v>0.86876528582085544</v>
      </c>
      <c r="O199" s="183">
        <f t="shared" si="29"/>
        <v>4.8444160919378552E-2</v>
      </c>
      <c r="P199" s="12">
        <f t="shared" si="30"/>
        <v>0.65570201736701983</v>
      </c>
      <c r="Q199" s="183">
        <f t="shared" si="31"/>
        <v>3.6563309518607055E-2</v>
      </c>
      <c r="S199" s="12"/>
    </row>
    <row r="200" spans="1:19" outlineLevel="1" x14ac:dyDescent="0.3">
      <c r="A200" s="31" t="str">
        <f t="shared" si="23"/>
        <v>2021Provider A6</v>
      </c>
      <c r="B200" s="31" t="str">
        <f t="shared" si="24"/>
        <v>20206Male40-54</v>
      </c>
      <c r="C200" s="31" t="str">
        <f t="shared" si="25"/>
        <v>20216Male40-54</v>
      </c>
      <c r="D200" s="31" t="str">
        <f t="shared" si="26"/>
        <v>Provider A62021</v>
      </c>
      <c r="E200" s="17">
        <v>2021</v>
      </c>
      <c r="F200" s="23" t="s">
        <v>14</v>
      </c>
      <c r="G200" s="180">
        <v>6</v>
      </c>
      <c r="H200" s="180" t="s">
        <v>95</v>
      </c>
      <c r="I200" s="180" t="s">
        <v>9</v>
      </c>
      <c r="J200" s="181" t="s">
        <v>17</v>
      </c>
      <c r="K200" s="179">
        <v>17</v>
      </c>
      <c r="L200" s="180">
        <f t="shared" si="27"/>
        <v>269</v>
      </c>
      <c r="M200" s="182">
        <f t="shared" si="28"/>
        <v>6.3197026022304828E-2</v>
      </c>
      <c r="N200" s="172">
        <f t="shared" si="32"/>
        <v>0.59707243366456975</v>
      </c>
      <c r="O200" s="183">
        <f t="shared" si="29"/>
        <v>3.7733202127500684E-2</v>
      </c>
      <c r="P200" s="12">
        <f t="shared" si="30"/>
        <v>0.80693412954044397</v>
      </c>
      <c r="Q200" s="183">
        <f t="shared" si="31"/>
        <v>5.0995837182853332E-2</v>
      </c>
      <c r="S200" s="12"/>
    </row>
    <row r="201" spans="1:19" outlineLevel="1" x14ac:dyDescent="0.3">
      <c r="A201" s="31" t="str">
        <f t="shared" si="23"/>
        <v>2021Provider A6</v>
      </c>
      <c r="B201" s="31" t="str">
        <f t="shared" si="24"/>
        <v>20206Male55-64</v>
      </c>
      <c r="C201" s="31" t="str">
        <f t="shared" si="25"/>
        <v>20216Male55-64</v>
      </c>
      <c r="D201" s="31" t="str">
        <f t="shared" si="26"/>
        <v>Provider A62021</v>
      </c>
      <c r="E201" s="17">
        <v>2021</v>
      </c>
      <c r="F201" s="23" t="s">
        <v>14</v>
      </c>
      <c r="G201" s="180">
        <v>6</v>
      </c>
      <c r="H201" s="180" t="s">
        <v>95</v>
      </c>
      <c r="I201" s="180" t="s">
        <v>10</v>
      </c>
      <c r="J201" s="181" t="s">
        <v>17</v>
      </c>
      <c r="K201" s="179">
        <v>19</v>
      </c>
      <c r="L201" s="180">
        <f t="shared" si="27"/>
        <v>269</v>
      </c>
      <c r="M201" s="182">
        <f t="shared" si="28"/>
        <v>7.0631970260223054E-2</v>
      </c>
      <c r="N201" s="172">
        <f t="shared" si="32"/>
        <v>1.1631855559539395</v>
      </c>
      <c r="O201" s="183">
        <f t="shared" si="29"/>
        <v>8.2158087595259666E-2</v>
      </c>
      <c r="P201" s="12">
        <f t="shared" si="30"/>
        <v>1.1359004014074956</v>
      </c>
      <c r="Q201" s="183">
        <f t="shared" si="31"/>
        <v>8.0230883370789652E-2</v>
      </c>
      <c r="S201" s="12"/>
    </row>
    <row r="202" spans="1:19" outlineLevel="1" x14ac:dyDescent="0.3">
      <c r="A202" s="31" t="str">
        <f t="shared" si="23"/>
        <v>2021Provider A6</v>
      </c>
      <c r="B202" s="31" t="str">
        <f t="shared" si="24"/>
        <v>20206Male65-74</v>
      </c>
      <c r="C202" s="31" t="str">
        <f t="shared" si="25"/>
        <v>20216Male65-74</v>
      </c>
      <c r="D202" s="31" t="str">
        <f t="shared" si="26"/>
        <v>Provider A62021</v>
      </c>
      <c r="E202" s="17">
        <v>2021</v>
      </c>
      <c r="F202" s="23" t="s">
        <v>14</v>
      </c>
      <c r="G202" s="180">
        <v>6</v>
      </c>
      <c r="H202" s="180" t="s">
        <v>95</v>
      </c>
      <c r="I202" s="180" t="s">
        <v>11</v>
      </c>
      <c r="J202" s="181" t="s">
        <v>17</v>
      </c>
      <c r="K202" s="179">
        <v>16</v>
      </c>
      <c r="L202" s="180">
        <f t="shared" si="27"/>
        <v>269</v>
      </c>
      <c r="M202" s="182">
        <f t="shared" si="28"/>
        <v>5.9479553903345722E-2</v>
      </c>
      <c r="N202" s="172">
        <f t="shared" si="32"/>
        <v>1.1647384356991084</v>
      </c>
      <c r="O202" s="183">
        <f t="shared" si="29"/>
        <v>6.9278122569463696E-2</v>
      </c>
      <c r="P202" s="12">
        <f t="shared" si="30"/>
        <v>1.1610464851106614</v>
      </c>
      <c r="Q202" s="183">
        <f t="shared" si="31"/>
        <v>6.9058526995429678E-2</v>
      </c>
      <c r="S202" s="12"/>
    </row>
    <row r="203" spans="1:19" outlineLevel="1" x14ac:dyDescent="0.3">
      <c r="A203" s="31" t="str">
        <f t="shared" si="23"/>
        <v>2021Provider A6</v>
      </c>
      <c r="B203" s="31" t="str">
        <f t="shared" si="24"/>
        <v>20206Male75-84</v>
      </c>
      <c r="C203" s="31" t="str">
        <f t="shared" si="25"/>
        <v>20216Male75-84</v>
      </c>
      <c r="D203" s="31" t="str">
        <f t="shared" si="26"/>
        <v>Provider A62021</v>
      </c>
      <c r="E203" s="17">
        <v>2021</v>
      </c>
      <c r="F203" s="23" t="s">
        <v>14</v>
      </c>
      <c r="G203" s="180">
        <v>6</v>
      </c>
      <c r="H203" s="180" t="s">
        <v>95</v>
      </c>
      <c r="I203" s="180" t="s">
        <v>12</v>
      </c>
      <c r="J203" s="181" t="s">
        <v>17</v>
      </c>
      <c r="K203" s="179">
        <v>20</v>
      </c>
      <c r="L203" s="180">
        <f t="shared" si="27"/>
        <v>269</v>
      </c>
      <c r="M203" s="182">
        <f t="shared" si="28"/>
        <v>7.434944237918216E-2</v>
      </c>
      <c r="N203" s="172">
        <f t="shared" si="32"/>
        <v>1.3312503891335961</v>
      </c>
      <c r="O203" s="183">
        <f t="shared" si="29"/>
        <v>9.8977724099152134E-2</v>
      </c>
      <c r="P203" s="12">
        <f t="shared" si="30"/>
        <v>1.1307798887039304</v>
      </c>
      <c r="Q203" s="183">
        <f t="shared" si="31"/>
        <v>8.4072854178730894E-2</v>
      </c>
      <c r="S203" s="12"/>
    </row>
    <row r="204" spans="1:19" outlineLevel="1" x14ac:dyDescent="0.3">
      <c r="A204" s="31" t="str">
        <f t="shared" si="23"/>
        <v>2021Provider A6</v>
      </c>
      <c r="B204" s="31" t="str">
        <f t="shared" si="24"/>
        <v>20206Male85+</v>
      </c>
      <c r="C204" s="31" t="str">
        <f t="shared" si="25"/>
        <v>20216Male85+</v>
      </c>
      <c r="D204" s="31" t="str">
        <f t="shared" si="26"/>
        <v>Provider A62021</v>
      </c>
      <c r="E204" s="17">
        <v>2021</v>
      </c>
      <c r="F204" s="23" t="s">
        <v>14</v>
      </c>
      <c r="G204" s="180">
        <v>6</v>
      </c>
      <c r="H204" s="180" t="s">
        <v>95</v>
      </c>
      <c r="I204" s="180" t="s">
        <v>13</v>
      </c>
      <c r="J204" s="181" t="s">
        <v>17</v>
      </c>
      <c r="K204" s="179">
        <v>18</v>
      </c>
      <c r="L204" s="180">
        <f t="shared" si="27"/>
        <v>269</v>
      </c>
      <c r="M204" s="182">
        <f t="shared" si="28"/>
        <v>6.6914498141263934E-2</v>
      </c>
      <c r="N204" s="172">
        <f t="shared" si="32"/>
        <v>1.0650003113068769</v>
      </c>
      <c r="O204" s="183">
        <f t="shared" si="29"/>
        <v>7.1263961351389529E-2</v>
      </c>
      <c r="P204" s="12">
        <f t="shared" si="30"/>
        <v>1.1835366862558121</v>
      </c>
      <c r="Q204" s="183">
        <f t="shared" si="31"/>
        <v>7.9195763392582219E-2</v>
      </c>
      <c r="S204" s="12"/>
    </row>
    <row r="205" spans="1:19" outlineLevel="1" x14ac:dyDescent="0.3">
      <c r="A205" s="31" t="str">
        <f t="shared" si="23"/>
        <v>2021Provider B2</v>
      </c>
      <c r="B205" s="31" t="str">
        <f t="shared" si="24"/>
        <v>20202Female0-1</v>
      </c>
      <c r="C205" s="31" t="str">
        <f t="shared" si="25"/>
        <v>20212Female0-1</v>
      </c>
      <c r="D205" s="31" t="str">
        <f t="shared" si="26"/>
        <v>Provider B22021</v>
      </c>
      <c r="E205" s="179">
        <v>2021</v>
      </c>
      <c r="F205" s="180" t="s">
        <v>15</v>
      </c>
      <c r="G205" s="180">
        <v>2</v>
      </c>
      <c r="H205" s="180" t="s">
        <v>95</v>
      </c>
      <c r="I205" s="180" t="s">
        <v>6</v>
      </c>
      <c r="J205" s="181" t="s">
        <v>16</v>
      </c>
      <c r="K205" s="179">
        <v>15</v>
      </c>
      <c r="L205" s="180">
        <f t="shared" ref="L205:L236" si="33">VLOOKUP(A205,$D$30:$I$41,6,0)</f>
        <v>359</v>
      </c>
      <c r="M205" s="182">
        <f t="shared" si="28"/>
        <v>4.1782729805013928E-2</v>
      </c>
      <c r="N205" s="172">
        <f t="shared" si="32"/>
        <v>0.93799370849928676</v>
      </c>
      <c r="O205" s="183">
        <f t="shared" si="29"/>
        <v>3.9191937681028695E-2</v>
      </c>
      <c r="P205" s="12">
        <f t="shared" si="30"/>
        <v>0.75095412188999533</v>
      </c>
      <c r="Q205" s="183">
        <f t="shared" si="31"/>
        <v>3.1376913170891169E-2</v>
      </c>
      <c r="S205" s="12"/>
    </row>
    <row r="206" spans="1:19" outlineLevel="1" x14ac:dyDescent="0.3">
      <c r="A206" s="31" t="str">
        <f t="shared" si="23"/>
        <v>2021Provider B2</v>
      </c>
      <c r="B206" s="31" t="str">
        <f t="shared" si="24"/>
        <v>20202Female2-18</v>
      </c>
      <c r="C206" s="31" t="str">
        <f t="shared" si="25"/>
        <v>20212Female2-18</v>
      </c>
      <c r="D206" s="31" t="str">
        <f t="shared" si="26"/>
        <v>Provider B22021</v>
      </c>
      <c r="E206" s="179">
        <v>2021</v>
      </c>
      <c r="F206" s="180" t="s">
        <v>15</v>
      </c>
      <c r="G206" s="180">
        <v>2</v>
      </c>
      <c r="H206" s="180" t="s">
        <v>95</v>
      </c>
      <c r="I206" s="180" t="s">
        <v>7</v>
      </c>
      <c r="J206" s="181" t="s">
        <v>16</v>
      </c>
      <c r="K206" s="179">
        <v>15</v>
      </c>
      <c r="L206" s="180">
        <f t="shared" si="33"/>
        <v>359</v>
      </c>
      <c r="M206" s="182">
        <f t="shared" si="28"/>
        <v>4.1782729805013928E-2</v>
      </c>
      <c r="N206" s="172">
        <f t="shared" si="32"/>
        <v>0.72877578095297746</v>
      </c>
      <c r="O206" s="183">
        <f t="shared" si="29"/>
        <v>3.0450241543996275E-2</v>
      </c>
      <c r="P206" s="12">
        <f t="shared" si="30"/>
        <v>0.72819793637817731</v>
      </c>
      <c r="Q206" s="183">
        <f t="shared" si="31"/>
        <v>3.0426097620258104E-2</v>
      </c>
      <c r="S206" s="12"/>
    </row>
    <row r="207" spans="1:19" outlineLevel="1" x14ac:dyDescent="0.3">
      <c r="A207" s="31" t="str">
        <f t="shared" si="23"/>
        <v>2021Provider B2</v>
      </c>
      <c r="B207" s="31" t="str">
        <f t="shared" si="24"/>
        <v>20202Female19-39</v>
      </c>
      <c r="C207" s="31" t="str">
        <f t="shared" si="25"/>
        <v>20212Female19-39</v>
      </c>
      <c r="D207" s="31" t="str">
        <f t="shared" si="26"/>
        <v>Provider B22021</v>
      </c>
      <c r="E207" s="179">
        <v>2021</v>
      </c>
      <c r="F207" s="180" t="s">
        <v>15</v>
      </c>
      <c r="G207" s="180">
        <v>2</v>
      </c>
      <c r="H207" s="180" t="s">
        <v>95</v>
      </c>
      <c r="I207" s="180" t="s">
        <v>8</v>
      </c>
      <c r="J207" s="181" t="s">
        <v>16</v>
      </c>
      <c r="K207" s="179">
        <v>26</v>
      </c>
      <c r="L207" s="180">
        <f t="shared" si="33"/>
        <v>359</v>
      </c>
      <c r="M207" s="182">
        <f t="shared" si="28"/>
        <v>7.2423398328690811E-2</v>
      </c>
      <c r="N207" s="172">
        <f t="shared" si="32"/>
        <v>1.0356287413542311</v>
      </c>
      <c r="O207" s="183">
        <f t="shared" si="29"/>
        <v>7.5003752855738196E-2</v>
      </c>
      <c r="P207" s="12">
        <f t="shared" si="30"/>
        <v>0.99383960139842442</v>
      </c>
      <c r="Q207" s="183">
        <f t="shared" si="31"/>
        <v>7.1977241326905389E-2</v>
      </c>
      <c r="S207" s="12"/>
    </row>
    <row r="208" spans="1:19" outlineLevel="1" x14ac:dyDescent="0.3">
      <c r="A208" s="31" t="str">
        <f t="shared" si="23"/>
        <v>2021Provider B2</v>
      </c>
      <c r="B208" s="31" t="str">
        <f t="shared" si="24"/>
        <v>20202Female40-54</v>
      </c>
      <c r="C208" s="31" t="str">
        <f t="shared" si="25"/>
        <v>20212Female40-54</v>
      </c>
      <c r="D208" s="31" t="str">
        <f t="shared" si="26"/>
        <v>Provider B22021</v>
      </c>
      <c r="E208" s="179">
        <v>2021</v>
      </c>
      <c r="F208" s="180" t="s">
        <v>15</v>
      </c>
      <c r="G208" s="180">
        <v>2</v>
      </c>
      <c r="H208" s="180" t="s">
        <v>95</v>
      </c>
      <c r="I208" s="180" t="s">
        <v>9</v>
      </c>
      <c r="J208" s="181" t="s">
        <v>16</v>
      </c>
      <c r="K208" s="179">
        <v>20</v>
      </c>
      <c r="L208" s="180">
        <f t="shared" si="33"/>
        <v>359</v>
      </c>
      <c r="M208" s="182">
        <f t="shared" si="28"/>
        <v>5.5710306406685235E-2</v>
      </c>
      <c r="N208" s="172">
        <f t="shared" si="32"/>
        <v>0.85023841111180709</v>
      </c>
      <c r="O208" s="183">
        <f t="shared" si="29"/>
        <v>4.7367042401771982E-2</v>
      </c>
      <c r="P208" s="12">
        <f t="shared" si="30"/>
        <v>0.79943364749124357</v>
      </c>
      <c r="Q208" s="183">
        <f t="shared" si="31"/>
        <v>4.4536693453551171E-2</v>
      </c>
      <c r="S208" s="12"/>
    </row>
    <row r="209" spans="1:19" outlineLevel="1" x14ac:dyDescent="0.3">
      <c r="A209" s="31" t="str">
        <f t="shared" si="23"/>
        <v>2021Provider B2</v>
      </c>
      <c r="B209" s="31" t="str">
        <f t="shared" si="24"/>
        <v>20202Female55-64</v>
      </c>
      <c r="C209" s="31" t="str">
        <f t="shared" si="25"/>
        <v>20212Female55-64</v>
      </c>
      <c r="D209" s="31" t="str">
        <f t="shared" si="26"/>
        <v>Provider B22021</v>
      </c>
      <c r="E209" s="179">
        <v>2021</v>
      </c>
      <c r="F209" s="180" t="s">
        <v>15</v>
      </c>
      <c r="G209" s="180">
        <v>2</v>
      </c>
      <c r="H209" s="180" t="s">
        <v>95</v>
      </c>
      <c r="I209" s="180" t="s">
        <v>10</v>
      </c>
      <c r="J209" s="181" t="s">
        <v>16</v>
      </c>
      <c r="K209" s="179">
        <v>26</v>
      </c>
      <c r="L209" s="180">
        <f t="shared" si="33"/>
        <v>359</v>
      </c>
      <c r="M209" s="182">
        <f t="shared" si="28"/>
        <v>7.2423398328690811E-2</v>
      </c>
      <c r="N209" s="172">
        <f t="shared" si="32"/>
        <v>1.1938497990611274</v>
      </c>
      <c r="O209" s="183">
        <f t="shared" si="29"/>
        <v>8.6462659542031514E-2</v>
      </c>
      <c r="P209" s="12">
        <f t="shared" si="30"/>
        <v>1.2751477962657958</v>
      </c>
      <c r="Q209" s="183">
        <f t="shared" si="31"/>
        <v>9.2350536776910006E-2</v>
      </c>
      <c r="S209" s="12"/>
    </row>
    <row r="210" spans="1:19" outlineLevel="1" x14ac:dyDescent="0.3">
      <c r="A210" s="31" t="str">
        <f t="shared" si="23"/>
        <v>2021Provider B2</v>
      </c>
      <c r="B210" s="31" t="str">
        <f t="shared" si="24"/>
        <v>20202Female65-74</v>
      </c>
      <c r="C210" s="31" t="str">
        <f t="shared" si="25"/>
        <v>20212Female65-74</v>
      </c>
      <c r="D210" s="31" t="str">
        <f t="shared" si="26"/>
        <v>Provider B22021</v>
      </c>
      <c r="E210" s="179">
        <v>2021</v>
      </c>
      <c r="F210" s="180" t="s">
        <v>15</v>
      </c>
      <c r="G210" s="180">
        <v>2</v>
      </c>
      <c r="H210" s="180" t="s">
        <v>95</v>
      </c>
      <c r="I210" s="180" t="s">
        <v>11</v>
      </c>
      <c r="J210" s="181" t="s">
        <v>16</v>
      </c>
      <c r="K210" s="179">
        <v>28</v>
      </c>
      <c r="L210" s="180">
        <f t="shared" si="33"/>
        <v>359</v>
      </c>
      <c r="M210" s="182">
        <f t="shared" si="28"/>
        <v>7.7994428969359333E-2</v>
      </c>
      <c r="N210" s="172">
        <f t="shared" si="32"/>
        <v>0.99087935129571492</v>
      </c>
      <c r="O210" s="183">
        <f t="shared" si="29"/>
        <v>7.7283069181838485E-2</v>
      </c>
      <c r="P210" s="12">
        <f t="shared" si="30"/>
        <v>1.1583280778767886</v>
      </c>
      <c r="Q210" s="183">
        <f t="shared" si="31"/>
        <v>9.0343136993175713E-2</v>
      </c>
      <c r="S210" s="12"/>
    </row>
    <row r="211" spans="1:19" outlineLevel="1" x14ac:dyDescent="0.3">
      <c r="A211" s="31" t="str">
        <f t="shared" si="23"/>
        <v>2021Provider B2</v>
      </c>
      <c r="B211" s="31" t="str">
        <f t="shared" si="24"/>
        <v>20202Female75-84</v>
      </c>
      <c r="C211" s="31" t="str">
        <f t="shared" si="25"/>
        <v>20212Female75-84</v>
      </c>
      <c r="D211" s="31" t="str">
        <f t="shared" si="26"/>
        <v>Provider B22021</v>
      </c>
      <c r="E211" s="179">
        <v>2021</v>
      </c>
      <c r="F211" s="180" t="s">
        <v>15</v>
      </c>
      <c r="G211" s="180">
        <v>2</v>
      </c>
      <c r="H211" s="180" t="s">
        <v>95</v>
      </c>
      <c r="I211" s="180" t="s">
        <v>12</v>
      </c>
      <c r="J211" s="181" t="s">
        <v>16</v>
      </c>
      <c r="K211" s="179">
        <v>30</v>
      </c>
      <c r="L211" s="180">
        <f t="shared" si="33"/>
        <v>359</v>
      </c>
      <c r="M211" s="182">
        <f t="shared" si="28"/>
        <v>8.3565459610027856E-2</v>
      </c>
      <c r="N211" s="172">
        <f t="shared" si="32"/>
        <v>1.2657684616551714</v>
      </c>
      <c r="O211" s="183">
        <f t="shared" si="29"/>
        <v>0.10577452325809232</v>
      </c>
      <c r="P211" s="12">
        <f t="shared" si="30"/>
        <v>1.1477997960595052</v>
      </c>
      <c r="Q211" s="183">
        <f t="shared" si="31"/>
        <v>9.5916417498008791E-2</v>
      </c>
      <c r="S211" s="12"/>
    </row>
    <row r="212" spans="1:19" outlineLevel="1" x14ac:dyDescent="0.3">
      <c r="A212" s="31" t="str">
        <f t="shared" si="23"/>
        <v>2021Provider B2</v>
      </c>
      <c r="B212" s="31" t="str">
        <f t="shared" si="24"/>
        <v>20202Female85+</v>
      </c>
      <c r="C212" s="31" t="str">
        <f t="shared" si="25"/>
        <v>20212Female85+</v>
      </c>
      <c r="D212" s="31" t="str">
        <f t="shared" si="26"/>
        <v>Provider B22021</v>
      </c>
      <c r="E212" s="179">
        <v>2021</v>
      </c>
      <c r="F212" s="180" t="s">
        <v>15</v>
      </c>
      <c r="G212" s="180">
        <v>2</v>
      </c>
      <c r="H212" s="180" t="s">
        <v>95</v>
      </c>
      <c r="I212" s="180" t="s">
        <v>13</v>
      </c>
      <c r="J212" s="181" t="s">
        <v>16</v>
      </c>
      <c r="K212" s="179">
        <v>25</v>
      </c>
      <c r="L212" s="180">
        <f t="shared" si="33"/>
        <v>359</v>
      </c>
      <c r="M212" s="182">
        <f t="shared" si="28"/>
        <v>6.9637883008356549E-2</v>
      </c>
      <c r="N212" s="172">
        <f t="shared" si="32"/>
        <v>1.0052630838145236</v>
      </c>
      <c r="O212" s="183">
        <f t="shared" si="29"/>
        <v>7.0004393023295516E-2</v>
      </c>
      <c r="P212" s="12">
        <f t="shared" si="30"/>
        <v>1.1988624562323651</v>
      </c>
      <c r="Q212" s="183">
        <f t="shared" si="31"/>
        <v>8.348624347022042E-2</v>
      </c>
      <c r="S212" s="12"/>
    </row>
    <row r="213" spans="1:19" outlineLevel="1" x14ac:dyDescent="0.3">
      <c r="A213" s="31" t="str">
        <f t="shared" si="23"/>
        <v>2021Provider B2</v>
      </c>
      <c r="B213" s="31" t="str">
        <f t="shared" si="24"/>
        <v>20202Male0-1</v>
      </c>
      <c r="C213" s="31" t="str">
        <f t="shared" si="25"/>
        <v>20212Male0-1</v>
      </c>
      <c r="D213" s="31" t="str">
        <f t="shared" si="26"/>
        <v>Provider B22021</v>
      </c>
      <c r="E213" s="179">
        <v>2021</v>
      </c>
      <c r="F213" s="180" t="s">
        <v>15</v>
      </c>
      <c r="G213" s="180">
        <v>2</v>
      </c>
      <c r="H213" s="180" t="s">
        <v>95</v>
      </c>
      <c r="I213" s="180" t="s">
        <v>6</v>
      </c>
      <c r="J213" s="181" t="s">
        <v>17</v>
      </c>
      <c r="K213" s="179">
        <v>17</v>
      </c>
      <c r="L213" s="180">
        <f t="shared" si="33"/>
        <v>359</v>
      </c>
      <c r="M213" s="182">
        <f t="shared" si="28"/>
        <v>4.7353760445682451E-2</v>
      </c>
      <c r="N213" s="172">
        <f t="shared" si="32"/>
        <v>0.75439622600578482</v>
      </c>
      <c r="O213" s="183">
        <f t="shared" si="29"/>
        <v>3.5723498167404853E-2</v>
      </c>
      <c r="P213" s="12">
        <f t="shared" si="30"/>
        <v>0.79168619625907755</v>
      </c>
      <c r="Q213" s="183">
        <f t="shared" si="31"/>
        <v>3.7489318485805903E-2</v>
      </c>
      <c r="S213" s="12"/>
    </row>
    <row r="214" spans="1:19" outlineLevel="1" x14ac:dyDescent="0.3">
      <c r="A214" s="31" t="str">
        <f t="shared" si="23"/>
        <v>2021Provider B2</v>
      </c>
      <c r="B214" s="31" t="str">
        <f t="shared" si="24"/>
        <v>20202Male2-18</v>
      </c>
      <c r="C214" s="31" t="str">
        <f t="shared" si="25"/>
        <v>20212Male2-18</v>
      </c>
      <c r="D214" s="31" t="str">
        <f t="shared" si="26"/>
        <v>Provider B22021</v>
      </c>
      <c r="E214" s="179">
        <v>2021</v>
      </c>
      <c r="F214" s="180" t="s">
        <v>15</v>
      </c>
      <c r="G214" s="180">
        <v>2</v>
      </c>
      <c r="H214" s="180" t="s">
        <v>95</v>
      </c>
      <c r="I214" s="180" t="s">
        <v>7</v>
      </c>
      <c r="J214" s="181" t="s">
        <v>17</v>
      </c>
      <c r="K214" s="179">
        <v>18</v>
      </c>
      <c r="L214" s="180">
        <f t="shared" si="33"/>
        <v>359</v>
      </c>
      <c r="M214" s="182">
        <f t="shared" si="28"/>
        <v>5.0139275766016712E-2</v>
      </c>
      <c r="N214" s="172">
        <f t="shared" si="32"/>
        <v>0.55824913577642932</v>
      </c>
      <c r="O214" s="183">
        <f t="shared" si="29"/>
        <v>2.7990207364834895E-2</v>
      </c>
      <c r="P214" s="12">
        <f t="shared" si="30"/>
        <v>0.47164335345643865</v>
      </c>
      <c r="Q214" s="183">
        <f t="shared" si="31"/>
        <v>2.3647856162161269E-2</v>
      </c>
      <c r="S214" s="12"/>
    </row>
    <row r="215" spans="1:19" outlineLevel="1" x14ac:dyDescent="0.3">
      <c r="A215" s="31" t="str">
        <f t="shared" si="23"/>
        <v>2021Provider B2</v>
      </c>
      <c r="B215" s="31" t="str">
        <f t="shared" si="24"/>
        <v>20202Male19-39</v>
      </c>
      <c r="C215" s="31" t="str">
        <f t="shared" si="25"/>
        <v>20212Male19-39</v>
      </c>
      <c r="D215" s="31" t="str">
        <f t="shared" si="26"/>
        <v>Provider B22021</v>
      </c>
      <c r="E215" s="179">
        <v>2021</v>
      </c>
      <c r="F215" s="180" t="s">
        <v>15</v>
      </c>
      <c r="G215" s="180">
        <v>2</v>
      </c>
      <c r="H215" s="180" t="s">
        <v>95</v>
      </c>
      <c r="I215" s="180" t="s">
        <v>8</v>
      </c>
      <c r="J215" s="181" t="s">
        <v>17</v>
      </c>
      <c r="K215" s="179">
        <v>18</v>
      </c>
      <c r="L215" s="180">
        <f t="shared" si="33"/>
        <v>359</v>
      </c>
      <c r="M215" s="182">
        <f t="shared" si="28"/>
        <v>5.0139275766016712E-2</v>
      </c>
      <c r="N215" s="172">
        <f t="shared" si="32"/>
        <v>0.72795090740351176</v>
      </c>
      <c r="O215" s="183">
        <f t="shared" si="29"/>
        <v>3.6498931290426771E-2</v>
      </c>
      <c r="P215" s="12">
        <f t="shared" si="30"/>
        <v>0.7814807122107269</v>
      </c>
      <c r="Q215" s="183">
        <f t="shared" si="31"/>
        <v>3.9182876935356784E-2</v>
      </c>
      <c r="S215" s="12"/>
    </row>
    <row r="216" spans="1:19" outlineLevel="1" x14ac:dyDescent="0.3">
      <c r="A216" s="31" t="str">
        <f t="shared" si="23"/>
        <v>2021Provider B2</v>
      </c>
      <c r="B216" s="31" t="str">
        <f t="shared" si="24"/>
        <v>20202Male40-54</v>
      </c>
      <c r="C216" s="31" t="str">
        <f t="shared" si="25"/>
        <v>20212Male40-54</v>
      </c>
      <c r="D216" s="31" t="str">
        <f t="shared" si="26"/>
        <v>Provider B22021</v>
      </c>
      <c r="E216" s="179">
        <v>2021</v>
      </c>
      <c r="F216" s="180" t="s">
        <v>15</v>
      </c>
      <c r="G216" s="180">
        <v>2</v>
      </c>
      <c r="H216" s="180" t="s">
        <v>95</v>
      </c>
      <c r="I216" s="180" t="s">
        <v>9</v>
      </c>
      <c r="J216" s="181" t="s">
        <v>17</v>
      </c>
      <c r="K216" s="179">
        <v>15</v>
      </c>
      <c r="L216" s="180">
        <f t="shared" si="33"/>
        <v>359</v>
      </c>
      <c r="M216" s="182">
        <f t="shared" si="28"/>
        <v>4.1782729805013928E-2</v>
      </c>
      <c r="N216" s="172">
        <f t="shared" si="32"/>
        <v>0.67533814748541687</v>
      </c>
      <c r="O216" s="183">
        <f t="shared" si="29"/>
        <v>2.8217471343401818E-2</v>
      </c>
      <c r="P216" s="12">
        <f t="shared" si="30"/>
        <v>0.77727779073329106</v>
      </c>
      <c r="Q216" s="183">
        <f t="shared" si="31"/>
        <v>3.2476787913647262E-2</v>
      </c>
      <c r="S216" s="12"/>
    </row>
    <row r="217" spans="1:19" outlineLevel="1" x14ac:dyDescent="0.3">
      <c r="A217" s="31" t="str">
        <f t="shared" si="23"/>
        <v>2021Provider B2</v>
      </c>
      <c r="B217" s="31" t="str">
        <f t="shared" si="24"/>
        <v>20202Male55-64</v>
      </c>
      <c r="C217" s="31" t="str">
        <f t="shared" si="25"/>
        <v>20212Male55-64</v>
      </c>
      <c r="D217" s="31" t="str">
        <f t="shared" si="26"/>
        <v>Provider B22021</v>
      </c>
      <c r="E217" s="179">
        <v>2021</v>
      </c>
      <c r="F217" s="180" t="s">
        <v>15</v>
      </c>
      <c r="G217" s="180">
        <v>2</v>
      </c>
      <c r="H217" s="180" t="s">
        <v>95</v>
      </c>
      <c r="I217" s="180" t="s">
        <v>10</v>
      </c>
      <c r="J217" s="181" t="s">
        <v>17</v>
      </c>
      <c r="K217" s="179">
        <v>26</v>
      </c>
      <c r="L217" s="180">
        <f t="shared" si="33"/>
        <v>359</v>
      </c>
      <c r="M217" s="182">
        <f t="shared" si="28"/>
        <v>7.2423398328690811E-2</v>
      </c>
      <c r="N217" s="172">
        <f t="shared" si="32"/>
        <v>1.2178226865924755</v>
      </c>
      <c r="O217" s="183">
        <f t="shared" si="29"/>
        <v>8.8198857524803248E-2</v>
      </c>
      <c r="P217" s="12">
        <f t="shared" si="30"/>
        <v>1.2026119849020631</v>
      </c>
      <c r="Q217" s="183">
        <f t="shared" si="31"/>
        <v>8.7097246817419621E-2</v>
      </c>
      <c r="S217" s="12"/>
    </row>
    <row r="218" spans="1:19" outlineLevel="1" x14ac:dyDescent="0.3">
      <c r="A218" s="31" t="str">
        <f t="shared" si="23"/>
        <v>2021Provider B2</v>
      </c>
      <c r="B218" s="31" t="str">
        <f t="shared" si="24"/>
        <v>20202Male65-74</v>
      </c>
      <c r="C218" s="31" t="str">
        <f t="shared" si="25"/>
        <v>20212Male65-74</v>
      </c>
      <c r="D218" s="31" t="str">
        <f t="shared" si="26"/>
        <v>Provider B22021</v>
      </c>
      <c r="E218" s="179">
        <v>2021</v>
      </c>
      <c r="F218" s="180" t="s">
        <v>15</v>
      </c>
      <c r="G218" s="180">
        <v>2</v>
      </c>
      <c r="H218" s="180" t="s">
        <v>95</v>
      </c>
      <c r="I218" s="180" t="s">
        <v>11</v>
      </c>
      <c r="J218" s="181" t="s">
        <v>17</v>
      </c>
      <c r="K218" s="179">
        <v>26</v>
      </c>
      <c r="L218" s="180">
        <f t="shared" si="33"/>
        <v>359</v>
      </c>
      <c r="M218" s="182">
        <f t="shared" si="28"/>
        <v>7.2423398328690811E-2</v>
      </c>
      <c r="N218" s="172">
        <f t="shared" si="32"/>
        <v>1.3277919323745737</v>
      </c>
      <c r="O218" s="183">
        <f t="shared" si="29"/>
        <v>9.616320401598584E-2</v>
      </c>
      <c r="P218" s="12">
        <f t="shared" si="30"/>
        <v>1.2074830028914525</v>
      </c>
      <c r="Q218" s="183">
        <f t="shared" si="31"/>
        <v>8.7450022493531385E-2</v>
      </c>
      <c r="S218" s="12"/>
    </row>
    <row r="219" spans="1:19" outlineLevel="1" x14ac:dyDescent="0.3">
      <c r="A219" s="31" t="str">
        <f t="shared" si="23"/>
        <v>2021Provider B2</v>
      </c>
      <c r="B219" s="31" t="str">
        <f t="shared" si="24"/>
        <v>20202Male75-84</v>
      </c>
      <c r="C219" s="31" t="str">
        <f t="shared" si="25"/>
        <v>20212Male75-84</v>
      </c>
      <c r="D219" s="31" t="str">
        <f t="shared" si="26"/>
        <v>Provider B22021</v>
      </c>
      <c r="E219" s="179">
        <v>2021</v>
      </c>
      <c r="F219" s="180" t="s">
        <v>15</v>
      </c>
      <c r="G219" s="180">
        <v>2</v>
      </c>
      <c r="H219" s="180" t="s">
        <v>95</v>
      </c>
      <c r="I219" s="180" t="s">
        <v>12</v>
      </c>
      <c r="J219" s="181" t="s">
        <v>17</v>
      </c>
      <c r="K219" s="179">
        <v>29</v>
      </c>
      <c r="L219" s="180">
        <f t="shared" si="33"/>
        <v>359</v>
      </c>
      <c r="M219" s="182">
        <f t="shared" si="28"/>
        <v>8.0779944289693595E-2</v>
      </c>
      <c r="N219" s="172">
        <f t="shared" si="32"/>
        <v>1.1351927338248506</v>
      </c>
      <c r="O219" s="183">
        <f t="shared" si="29"/>
        <v>9.1700805796436399E-2</v>
      </c>
      <c r="P219" s="12">
        <f t="shared" si="30"/>
        <v>1.0159249258739449</v>
      </c>
      <c r="Q219" s="183">
        <f t="shared" si="31"/>
        <v>8.2066358914608367E-2</v>
      </c>
      <c r="S219" s="12"/>
    </row>
    <row r="220" spans="1:19" outlineLevel="1" x14ac:dyDescent="0.3">
      <c r="A220" s="31" t="str">
        <f t="shared" si="23"/>
        <v>2021Provider B2</v>
      </c>
      <c r="B220" s="31" t="str">
        <f t="shared" si="24"/>
        <v>20202Male85+</v>
      </c>
      <c r="C220" s="31" t="str">
        <f t="shared" si="25"/>
        <v>20212Male85+</v>
      </c>
      <c r="D220" s="31" t="str">
        <f t="shared" si="26"/>
        <v>Provider B22021</v>
      </c>
      <c r="E220" s="179">
        <v>2021</v>
      </c>
      <c r="F220" s="180" t="s">
        <v>15</v>
      </c>
      <c r="G220" s="180">
        <v>2</v>
      </c>
      <c r="H220" s="180" t="s">
        <v>95</v>
      </c>
      <c r="I220" s="180" t="s">
        <v>13</v>
      </c>
      <c r="J220" s="181" t="s">
        <v>17</v>
      </c>
      <c r="K220" s="179">
        <v>25</v>
      </c>
      <c r="L220" s="180">
        <f t="shared" si="33"/>
        <v>359</v>
      </c>
      <c r="M220" s="182">
        <f t="shared" si="28"/>
        <v>6.9637883008356549E-2</v>
      </c>
      <c r="N220" s="172">
        <f t="shared" si="32"/>
        <v>1.1746714890360492</v>
      </c>
      <c r="O220" s="183">
        <f t="shared" si="29"/>
        <v>8.1801635726744384E-2</v>
      </c>
      <c r="P220" s="12">
        <f t="shared" si="30"/>
        <v>1.3201442031274064</v>
      </c>
      <c r="Q220" s="183">
        <f t="shared" si="31"/>
        <v>9.193204757154641E-2</v>
      </c>
      <c r="S220" s="12"/>
    </row>
    <row r="221" spans="1:19" outlineLevel="1" x14ac:dyDescent="0.3">
      <c r="A221" s="31" t="str">
        <f t="shared" si="23"/>
        <v>2021Provider B6</v>
      </c>
      <c r="B221" s="31" t="str">
        <f t="shared" si="24"/>
        <v>20206Female0-1</v>
      </c>
      <c r="C221" s="31" t="str">
        <f t="shared" si="25"/>
        <v>20216Female0-1</v>
      </c>
      <c r="D221" s="31" t="str">
        <f t="shared" si="26"/>
        <v>Provider B62021</v>
      </c>
      <c r="E221" s="179">
        <v>2021</v>
      </c>
      <c r="F221" s="180" t="s">
        <v>15</v>
      </c>
      <c r="G221" s="180">
        <v>6</v>
      </c>
      <c r="H221" s="180" t="s">
        <v>95</v>
      </c>
      <c r="I221" s="180" t="s">
        <v>6</v>
      </c>
      <c r="J221" s="181" t="s">
        <v>16</v>
      </c>
      <c r="K221" s="179">
        <v>17</v>
      </c>
      <c r="L221" s="180">
        <f t="shared" si="33"/>
        <v>359</v>
      </c>
      <c r="M221" s="182">
        <f t="shared" si="28"/>
        <v>4.7353760445682451E-2</v>
      </c>
      <c r="N221" s="172">
        <f t="shared" si="32"/>
        <v>0.77543801468426987</v>
      </c>
      <c r="O221" s="183">
        <f t="shared" si="29"/>
        <v>3.6719905987834506E-2</v>
      </c>
      <c r="P221" s="12">
        <f t="shared" si="30"/>
        <v>0.78320569306800547</v>
      </c>
      <c r="Q221" s="183">
        <f t="shared" si="31"/>
        <v>3.7087734769237025E-2</v>
      </c>
      <c r="S221" s="12"/>
    </row>
    <row r="222" spans="1:19" outlineLevel="1" x14ac:dyDescent="0.3">
      <c r="A222" s="31" t="str">
        <f t="shared" si="23"/>
        <v>2021Provider B6</v>
      </c>
      <c r="B222" s="31" t="str">
        <f t="shared" si="24"/>
        <v>20206Female2-18</v>
      </c>
      <c r="C222" s="31" t="str">
        <f t="shared" si="25"/>
        <v>20216Female2-18</v>
      </c>
      <c r="D222" s="31" t="str">
        <f t="shared" si="26"/>
        <v>Provider B62021</v>
      </c>
      <c r="E222" s="179">
        <v>2021</v>
      </c>
      <c r="F222" s="180" t="s">
        <v>15</v>
      </c>
      <c r="G222" s="180">
        <v>6</v>
      </c>
      <c r="H222" s="180" t="s">
        <v>95</v>
      </c>
      <c r="I222" s="180" t="s">
        <v>7</v>
      </c>
      <c r="J222" s="181" t="s">
        <v>16</v>
      </c>
      <c r="K222" s="179">
        <v>15</v>
      </c>
      <c r="L222" s="180">
        <f t="shared" si="33"/>
        <v>359</v>
      </c>
      <c r="M222" s="182">
        <f t="shared" si="28"/>
        <v>4.1782729805013928E-2</v>
      </c>
      <c r="N222" s="172">
        <f t="shared" si="32"/>
        <v>0.64557933928640798</v>
      </c>
      <c r="O222" s="183">
        <f t="shared" si="29"/>
        <v>2.6974067101103397E-2</v>
      </c>
      <c r="P222" s="12">
        <f t="shared" si="30"/>
        <v>0.71480705563475488</v>
      </c>
      <c r="Q222" s="183">
        <f t="shared" si="31"/>
        <v>2.9866590068304524E-2</v>
      </c>
      <c r="S222" s="12"/>
    </row>
    <row r="223" spans="1:19" outlineLevel="1" x14ac:dyDescent="0.3">
      <c r="A223" s="31" t="str">
        <f t="shared" si="23"/>
        <v>2021Provider B6</v>
      </c>
      <c r="B223" s="31" t="str">
        <f t="shared" si="24"/>
        <v>20206Female19-39</v>
      </c>
      <c r="C223" s="31" t="str">
        <f t="shared" si="25"/>
        <v>20216Female19-39</v>
      </c>
      <c r="D223" s="31" t="str">
        <f t="shared" si="26"/>
        <v>Provider B62021</v>
      </c>
      <c r="E223" s="179">
        <v>2021</v>
      </c>
      <c r="F223" s="180" t="s">
        <v>15</v>
      </c>
      <c r="G223" s="180">
        <v>6</v>
      </c>
      <c r="H223" s="180" t="s">
        <v>95</v>
      </c>
      <c r="I223" s="180" t="s">
        <v>8</v>
      </c>
      <c r="J223" s="181" t="s">
        <v>16</v>
      </c>
      <c r="K223" s="179">
        <v>25</v>
      </c>
      <c r="L223" s="180">
        <f t="shared" si="33"/>
        <v>359</v>
      </c>
      <c r="M223" s="182">
        <f t="shared" si="28"/>
        <v>6.9637883008356549E-2</v>
      </c>
      <c r="N223" s="172">
        <f t="shared" si="32"/>
        <v>1.1139033868260702</v>
      </c>
      <c r="O223" s="183">
        <f t="shared" si="29"/>
        <v>7.7569873734406006E-2</v>
      </c>
      <c r="P223" s="12">
        <f t="shared" si="30"/>
        <v>1.2060636171432488</v>
      </c>
      <c r="Q223" s="183">
        <f t="shared" si="31"/>
        <v>8.3987717071256893E-2</v>
      </c>
      <c r="S223" s="12"/>
    </row>
    <row r="224" spans="1:19" outlineLevel="1" x14ac:dyDescent="0.3">
      <c r="A224" s="31" t="str">
        <f t="shared" si="23"/>
        <v>2021Provider B6</v>
      </c>
      <c r="B224" s="31" t="str">
        <f t="shared" si="24"/>
        <v>20206Female40-54</v>
      </c>
      <c r="C224" s="31" t="str">
        <f t="shared" si="25"/>
        <v>20216Female40-54</v>
      </c>
      <c r="D224" s="31" t="str">
        <f t="shared" si="26"/>
        <v>Provider B62021</v>
      </c>
      <c r="E224" s="179">
        <v>2021</v>
      </c>
      <c r="F224" s="180" t="s">
        <v>15</v>
      </c>
      <c r="G224" s="180">
        <v>6</v>
      </c>
      <c r="H224" s="180" t="s">
        <v>95</v>
      </c>
      <c r="I224" s="180" t="s">
        <v>9</v>
      </c>
      <c r="J224" s="181" t="s">
        <v>16</v>
      </c>
      <c r="K224" s="179">
        <v>19</v>
      </c>
      <c r="L224" s="180">
        <f t="shared" si="33"/>
        <v>359</v>
      </c>
      <c r="M224" s="182">
        <f t="shared" si="28"/>
        <v>5.2924791086350974E-2</v>
      </c>
      <c r="N224" s="172">
        <f t="shared" si="32"/>
        <v>0.69534060503853012</v>
      </c>
      <c r="O224" s="183">
        <f t="shared" si="29"/>
        <v>3.6800756255521094E-2</v>
      </c>
      <c r="P224" s="12">
        <f t="shared" si="30"/>
        <v>0.75113403261853762</v>
      </c>
      <c r="Q224" s="183">
        <f t="shared" si="31"/>
        <v>3.9753611754184438E-2</v>
      </c>
      <c r="S224" s="12"/>
    </row>
    <row r="225" spans="1:19" outlineLevel="1" x14ac:dyDescent="0.3">
      <c r="A225" s="31" t="str">
        <f t="shared" si="23"/>
        <v>2021Provider B6</v>
      </c>
      <c r="B225" s="31" t="str">
        <f t="shared" si="24"/>
        <v>20206Female55-64</v>
      </c>
      <c r="C225" s="31" t="str">
        <f t="shared" si="25"/>
        <v>20216Female55-64</v>
      </c>
      <c r="D225" s="31" t="str">
        <f t="shared" si="26"/>
        <v>Provider B62021</v>
      </c>
      <c r="E225" s="179">
        <v>2021</v>
      </c>
      <c r="F225" s="180" t="s">
        <v>15</v>
      </c>
      <c r="G225" s="180">
        <v>6</v>
      </c>
      <c r="H225" s="180" t="s">
        <v>95</v>
      </c>
      <c r="I225" s="180" t="s">
        <v>10</v>
      </c>
      <c r="J225" s="181" t="s">
        <v>16</v>
      </c>
      <c r="K225" s="179">
        <v>25</v>
      </c>
      <c r="L225" s="180">
        <f t="shared" si="33"/>
        <v>359</v>
      </c>
      <c r="M225" s="182">
        <f t="shared" si="28"/>
        <v>6.9637883008356549E-2</v>
      </c>
      <c r="N225" s="172">
        <f t="shared" si="32"/>
        <v>0.99315505221077804</v>
      </c>
      <c r="O225" s="183">
        <f t="shared" si="29"/>
        <v>6.9161215335012405E-2</v>
      </c>
      <c r="P225" s="12">
        <f t="shared" si="30"/>
        <v>1.2841871188879703</v>
      </c>
      <c r="Q225" s="183">
        <f t="shared" si="31"/>
        <v>8.9428072345958939E-2</v>
      </c>
      <c r="S225" s="12"/>
    </row>
    <row r="226" spans="1:19" outlineLevel="1" x14ac:dyDescent="0.3">
      <c r="A226" s="31" t="str">
        <f t="shared" si="23"/>
        <v>2021Provider B6</v>
      </c>
      <c r="B226" s="31" t="str">
        <f t="shared" si="24"/>
        <v>20206Female65-74</v>
      </c>
      <c r="C226" s="31" t="str">
        <f t="shared" si="25"/>
        <v>20216Female65-74</v>
      </c>
      <c r="D226" s="31" t="str">
        <f t="shared" si="26"/>
        <v>Provider B62021</v>
      </c>
      <c r="E226" s="179">
        <v>2021</v>
      </c>
      <c r="F226" s="180" t="s">
        <v>15</v>
      </c>
      <c r="G226" s="180">
        <v>6</v>
      </c>
      <c r="H226" s="180" t="s">
        <v>95</v>
      </c>
      <c r="I226" s="180" t="s">
        <v>11</v>
      </c>
      <c r="J226" s="181" t="s">
        <v>16</v>
      </c>
      <c r="K226" s="179">
        <v>25</v>
      </c>
      <c r="L226" s="180">
        <f t="shared" si="33"/>
        <v>359</v>
      </c>
      <c r="M226" s="182">
        <f t="shared" si="28"/>
        <v>6.9637883008356549E-2</v>
      </c>
      <c r="N226" s="172">
        <f t="shared" si="32"/>
        <v>1.0776788864414826</v>
      </c>
      <c r="O226" s="183">
        <f t="shared" si="29"/>
        <v>7.5047276214587927E-2</v>
      </c>
      <c r="P226" s="12">
        <f t="shared" si="30"/>
        <v>1.2097211262172238</v>
      </c>
      <c r="Q226" s="183">
        <f t="shared" si="31"/>
        <v>8.4242418260252361E-2</v>
      </c>
      <c r="S226" s="12"/>
    </row>
    <row r="227" spans="1:19" outlineLevel="1" x14ac:dyDescent="0.3">
      <c r="A227" s="31" t="str">
        <f t="shared" si="23"/>
        <v>2021Provider B6</v>
      </c>
      <c r="B227" s="31" t="str">
        <f t="shared" si="24"/>
        <v>20206Female75-84</v>
      </c>
      <c r="C227" s="31" t="str">
        <f t="shared" si="25"/>
        <v>20216Female75-84</v>
      </c>
      <c r="D227" s="31" t="str">
        <f t="shared" si="26"/>
        <v>Provider B62021</v>
      </c>
      <c r="E227" s="179">
        <v>2021</v>
      </c>
      <c r="F227" s="180" t="s">
        <v>15</v>
      </c>
      <c r="G227" s="180">
        <v>6</v>
      </c>
      <c r="H227" s="180" t="s">
        <v>95</v>
      </c>
      <c r="I227" s="180" t="s">
        <v>12</v>
      </c>
      <c r="J227" s="181" t="s">
        <v>16</v>
      </c>
      <c r="K227" s="179">
        <v>30</v>
      </c>
      <c r="L227" s="180">
        <f t="shared" si="33"/>
        <v>359</v>
      </c>
      <c r="M227" s="182">
        <f t="shared" si="28"/>
        <v>8.3565459610027856E-2</v>
      </c>
      <c r="N227" s="172">
        <f t="shared" si="32"/>
        <v>1.0455598294338149</v>
      </c>
      <c r="O227" s="183">
        <f t="shared" si="29"/>
        <v>8.7372687696419066E-2</v>
      </c>
      <c r="P227" s="12">
        <f t="shared" si="30"/>
        <v>1.2289230488555924</v>
      </c>
      <c r="Q227" s="183">
        <f t="shared" si="31"/>
        <v>0.10269551940297431</v>
      </c>
      <c r="S227" s="12"/>
    </row>
    <row r="228" spans="1:19" outlineLevel="1" x14ac:dyDescent="0.3">
      <c r="A228" s="31" t="str">
        <f t="shared" si="23"/>
        <v>2021Provider B6</v>
      </c>
      <c r="B228" s="31" t="str">
        <f t="shared" si="24"/>
        <v>20206Female85+</v>
      </c>
      <c r="C228" s="31" t="str">
        <f t="shared" si="25"/>
        <v>20216Female85+</v>
      </c>
      <c r="D228" s="31" t="str">
        <f t="shared" si="26"/>
        <v>Provider B62021</v>
      </c>
      <c r="E228" s="179">
        <v>2021</v>
      </c>
      <c r="F228" s="180" t="s">
        <v>15</v>
      </c>
      <c r="G228" s="180">
        <v>6</v>
      </c>
      <c r="H228" s="180" t="s">
        <v>95</v>
      </c>
      <c r="I228" s="180" t="s">
        <v>13</v>
      </c>
      <c r="J228" s="181" t="s">
        <v>16</v>
      </c>
      <c r="K228" s="179">
        <v>27</v>
      </c>
      <c r="L228" s="180">
        <f t="shared" si="33"/>
        <v>359</v>
      </c>
      <c r="M228" s="182">
        <f t="shared" si="28"/>
        <v>7.5208913649025072E-2</v>
      </c>
      <c r="N228" s="172">
        <f t="shared" si="32"/>
        <v>1.0190036201208656</v>
      </c>
      <c r="O228" s="183">
        <f t="shared" si="29"/>
        <v>7.6638155273714134E-2</v>
      </c>
      <c r="P228" s="12">
        <f t="shared" si="30"/>
        <v>1.1070325834120349</v>
      </c>
      <c r="Q228" s="183">
        <f t="shared" si="31"/>
        <v>8.3258717972492874E-2</v>
      </c>
      <c r="S228" s="12"/>
    </row>
    <row r="229" spans="1:19" outlineLevel="1" x14ac:dyDescent="0.3">
      <c r="A229" s="31" t="str">
        <f t="shared" si="23"/>
        <v>2021Provider B6</v>
      </c>
      <c r="B229" s="31" t="str">
        <f t="shared" si="24"/>
        <v>20206Male0-1</v>
      </c>
      <c r="C229" s="31" t="str">
        <f t="shared" si="25"/>
        <v>20216Male0-1</v>
      </c>
      <c r="D229" s="31" t="str">
        <f t="shared" si="26"/>
        <v>Provider B62021</v>
      </c>
      <c r="E229" s="179">
        <v>2021</v>
      </c>
      <c r="F229" s="180" t="s">
        <v>15</v>
      </c>
      <c r="G229" s="180">
        <v>6</v>
      </c>
      <c r="H229" s="180" t="s">
        <v>95</v>
      </c>
      <c r="I229" s="180" t="s">
        <v>6</v>
      </c>
      <c r="J229" s="181" t="s">
        <v>17</v>
      </c>
      <c r="K229" s="179">
        <v>17</v>
      </c>
      <c r="L229" s="180">
        <f t="shared" si="33"/>
        <v>359</v>
      </c>
      <c r="M229" s="182">
        <f t="shared" si="28"/>
        <v>4.7353760445682451E-2</v>
      </c>
      <c r="N229" s="172">
        <f t="shared" si="32"/>
        <v>1.0634967623325808</v>
      </c>
      <c r="O229" s="183">
        <f t="shared" si="29"/>
        <v>5.0360570918255916E-2</v>
      </c>
      <c r="P229" s="12">
        <f t="shared" si="30"/>
        <v>0.65313206307451077</v>
      </c>
      <c r="Q229" s="183">
        <f t="shared" si="31"/>
        <v>3.0928259254224745E-2</v>
      </c>
      <c r="S229" s="12"/>
    </row>
    <row r="230" spans="1:19" outlineLevel="1" x14ac:dyDescent="0.3">
      <c r="A230" s="31" t="str">
        <f t="shared" si="23"/>
        <v>2021Provider B6</v>
      </c>
      <c r="B230" s="31" t="str">
        <f t="shared" si="24"/>
        <v>20206Male2-18</v>
      </c>
      <c r="C230" s="31" t="str">
        <f t="shared" si="25"/>
        <v>20216Male2-18</v>
      </c>
      <c r="D230" s="31" t="str">
        <f t="shared" si="26"/>
        <v>Provider B62021</v>
      </c>
      <c r="E230" s="179">
        <v>2021</v>
      </c>
      <c r="F230" s="180" t="s">
        <v>15</v>
      </c>
      <c r="G230" s="180">
        <v>6</v>
      </c>
      <c r="H230" s="180" t="s">
        <v>95</v>
      </c>
      <c r="I230" s="180" t="s">
        <v>7</v>
      </c>
      <c r="J230" s="181" t="s">
        <v>17</v>
      </c>
      <c r="K230" s="179">
        <v>18</v>
      </c>
      <c r="L230" s="180">
        <f t="shared" si="33"/>
        <v>359</v>
      </c>
      <c r="M230" s="182">
        <f t="shared" si="28"/>
        <v>5.0139275766016712E-2</v>
      </c>
      <c r="N230" s="172">
        <f t="shared" si="32"/>
        <v>0.98737029110606123</v>
      </c>
      <c r="O230" s="183">
        <f t="shared" si="29"/>
        <v>4.9506031308939005E-2</v>
      </c>
      <c r="P230" s="12">
        <f t="shared" si="30"/>
        <v>0.55124115925000949</v>
      </c>
      <c r="Q230" s="183">
        <f t="shared" si="31"/>
        <v>2.7638832497214959E-2</v>
      </c>
      <c r="S230" s="12"/>
    </row>
    <row r="231" spans="1:19" outlineLevel="1" x14ac:dyDescent="0.3">
      <c r="A231" s="31" t="str">
        <f t="shared" si="23"/>
        <v>2021Provider B6</v>
      </c>
      <c r="B231" s="31" t="str">
        <f t="shared" si="24"/>
        <v>20206Male19-39</v>
      </c>
      <c r="C231" s="31" t="str">
        <f t="shared" si="25"/>
        <v>20216Male19-39</v>
      </c>
      <c r="D231" s="31" t="str">
        <f t="shared" si="26"/>
        <v>Provider B62021</v>
      </c>
      <c r="E231" s="179">
        <v>2021</v>
      </c>
      <c r="F231" s="180" t="s">
        <v>15</v>
      </c>
      <c r="G231" s="180">
        <v>6</v>
      </c>
      <c r="H231" s="180" t="s">
        <v>95</v>
      </c>
      <c r="I231" s="180" t="s">
        <v>8</v>
      </c>
      <c r="J231" s="181" t="s">
        <v>17</v>
      </c>
      <c r="K231" s="179">
        <v>18</v>
      </c>
      <c r="L231" s="180">
        <f t="shared" si="33"/>
        <v>359</v>
      </c>
      <c r="M231" s="182">
        <f t="shared" si="28"/>
        <v>5.0139275766016712E-2</v>
      </c>
      <c r="N231" s="172">
        <f t="shared" si="32"/>
        <v>0.86876528582085544</v>
      </c>
      <c r="O231" s="183">
        <f t="shared" si="29"/>
        <v>4.3559262241714199E-2</v>
      </c>
      <c r="P231" s="12">
        <f t="shared" si="30"/>
        <v>0.65570201736701983</v>
      </c>
      <c r="Q231" s="183">
        <f t="shared" si="31"/>
        <v>3.2876424269098488E-2</v>
      </c>
      <c r="S231" s="12"/>
    </row>
    <row r="232" spans="1:19" outlineLevel="1" x14ac:dyDescent="0.3">
      <c r="A232" s="31" t="str">
        <f t="shared" si="23"/>
        <v>2021Provider B6</v>
      </c>
      <c r="B232" s="31" t="str">
        <f t="shared" si="24"/>
        <v>20206Male40-54</v>
      </c>
      <c r="C232" s="31" t="str">
        <f t="shared" si="25"/>
        <v>20216Male40-54</v>
      </c>
      <c r="D232" s="31" t="str">
        <f t="shared" si="26"/>
        <v>Provider B62021</v>
      </c>
      <c r="E232" s="179">
        <v>2021</v>
      </c>
      <c r="F232" s="180" t="s">
        <v>15</v>
      </c>
      <c r="G232" s="180">
        <v>6</v>
      </c>
      <c r="H232" s="180" t="s">
        <v>95</v>
      </c>
      <c r="I232" s="180" t="s">
        <v>9</v>
      </c>
      <c r="J232" s="181" t="s">
        <v>17</v>
      </c>
      <c r="K232" s="179">
        <v>19</v>
      </c>
      <c r="L232" s="180">
        <f t="shared" si="33"/>
        <v>359</v>
      </c>
      <c r="M232" s="182">
        <f t="shared" si="28"/>
        <v>5.2924791086350974E-2</v>
      </c>
      <c r="N232" s="172">
        <f t="shared" si="32"/>
        <v>0.59707243366456975</v>
      </c>
      <c r="O232" s="183">
        <f t="shared" si="29"/>
        <v>3.1599933815116506E-2</v>
      </c>
      <c r="P232" s="12">
        <f t="shared" si="30"/>
        <v>0.80693412954044397</v>
      </c>
      <c r="Q232" s="183">
        <f t="shared" si="31"/>
        <v>4.2706820226374474E-2</v>
      </c>
      <c r="S232" s="12"/>
    </row>
    <row r="233" spans="1:19" outlineLevel="1" x14ac:dyDescent="0.3">
      <c r="A233" s="31" t="str">
        <f t="shared" si="23"/>
        <v>2021Provider B6</v>
      </c>
      <c r="B233" s="31" t="str">
        <f t="shared" si="24"/>
        <v>20206Male55-64</v>
      </c>
      <c r="C233" s="31" t="str">
        <f t="shared" si="25"/>
        <v>20216Male55-64</v>
      </c>
      <c r="D233" s="31" t="str">
        <f t="shared" si="26"/>
        <v>Provider B62021</v>
      </c>
      <c r="E233" s="179">
        <v>2021</v>
      </c>
      <c r="F233" s="180" t="s">
        <v>15</v>
      </c>
      <c r="G233" s="180">
        <v>6</v>
      </c>
      <c r="H233" s="180" t="s">
        <v>95</v>
      </c>
      <c r="I233" s="180" t="s">
        <v>10</v>
      </c>
      <c r="J233" s="181" t="s">
        <v>17</v>
      </c>
      <c r="K233" s="179">
        <v>26</v>
      </c>
      <c r="L233" s="180">
        <f t="shared" si="33"/>
        <v>359</v>
      </c>
      <c r="M233" s="182">
        <f t="shared" si="28"/>
        <v>7.2423398328690811E-2</v>
      </c>
      <c r="N233" s="172">
        <f t="shared" si="32"/>
        <v>1.1631855559539395</v>
      </c>
      <c r="O233" s="183">
        <f t="shared" si="29"/>
        <v>8.4241850849031824E-2</v>
      </c>
      <c r="P233" s="12">
        <f t="shared" si="30"/>
        <v>1.1359004014074956</v>
      </c>
      <c r="Q233" s="183">
        <f t="shared" si="31"/>
        <v>8.2265767232854836E-2</v>
      </c>
      <c r="S233" s="12"/>
    </row>
    <row r="234" spans="1:19" outlineLevel="1" x14ac:dyDescent="0.3">
      <c r="A234" s="31" t="str">
        <f t="shared" si="23"/>
        <v>2021Provider B6</v>
      </c>
      <c r="B234" s="31" t="str">
        <f t="shared" si="24"/>
        <v>20206Male65-74</v>
      </c>
      <c r="C234" s="31" t="str">
        <f t="shared" si="25"/>
        <v>20216Male65-74</v>
      </c>
      <c r="D234" s="31" t="str">
        <f t="shared" si="26"/>
        <v>Provider B62021</v>
      </c>
      <c r="E234" s="179">
        <v>2021</v>
      </c>
      <c r="F234" s="180" t="s">
        <v>15</v>
      </c>
      <c r="G234" s="180">
        <v>6</v>
      </c>
      <c r="H234" s="180" t="s">
        <v>95</v>
      </c>
      <c r="I234" s="180" t="s">
        <v>11</v>
      </c>
      <c r="J234" s="181" t="s">
        <v>17</v>
      </c>
      <c r="K234" s="179">
        <v>27</v>
      </c>
      <c r="L234" s="180">
        <f t="shared" si="33"/>
        <v>359</v>
      </c>
      <c r="M234" s="182">
        <f t="shared" si="28"/>
        <v>7.5208913649025072E-2</v>
      </c>
      <c r="N234" s="172">
        <f t="shared" si="32"/>
        <v>1.1647384356991084</v>
      </c>
      <c r="O234" s="183">
        <f t="shared" si="29"/>
        <v>8.7598712434194786E-2</v>
      </c>
      <c r="P234" s="12">
        <f t="shared" si="30"/>
        <v>1.1610464851106614</v>
      </c>
      <c r="Q234" s="183">
        <f t="shared" si="31"/>
        <v>8.7321044841191811E-2</v>
      </c>
      <c r="S234" s="12"/>
    </row>
    <row r="235" spans="1:19" outlineLevel="1" x14ac:dyDescent="0.3">
      <c r="A235" s="31" t="str">
        <f t="shared" si="23"/>
        <v>2021Provider B6</v>
      </c>
      <c r="B235" s="31" t="str">
        <f t="shared" si="24"/>
        <v>20206Male75-84</v>
      </c>
      <c r="C235" s="31" t="str">
        <f t="shared" si="25"/>
        <v>20216Male75-84</v>
      </c>
      <c r="D235" s="31" t="str">
        <f t="shared" si="26"/>
        <v>Provider B62021</v>
      </c>
      <c r="E235" s="179">
        <v>2021</v>
      </c>
      <c r="F235" s="180" t="s">
        <v>15</v>
      </c>
      <c r="G235" s="180">
        <v>6</v>
      </c>
      <c r="H235" s="180" t="s">
        <v>95</v>
      </c>
      <c r="I235" s="180" t="s">
        <v>12</v>
      </c>
      <c r="J235" s="181" t="s">
        <v>17</v>
      </c>
      <c r="K235" s="179">
        <v>25</v>
      </c>
      <c r="L235" s="180">
        <f t="shared" si="33"/>
        <v>359</v>
      </c>
      <c r="M235" s="182">
        <f t="shared" si="28"/>
        <v>6.9637883008356549E-2</v>
      </c>
      <c r="N235" s="172">
        <f t="shared" si="32"/>
        <v>1.3312503891335961</v>
      </c>
      <c r="O235" s="183">
        <f t="shared" si="29"/>
        <v>9.2705458853314493E-2</v>
      </c>
      <c r="P235" s="12">
        <f t="shared" si="30"/>
        <v>1.1307798887039304</v>
      </c>
      <c r="Q235" s="183">
        <f t="shared" si="31"/>
        <v>7.8745117597766742E-2</v>
      </c>
      <c r="S235" s="12"/>
    </row>
    <row r="236" spans="1:19" outlineLevel="1" x14ac:dyDescent="0.3">
      <c r="A236" s="31" t="str">
        <f t="shared" si="23"/>
        <v>2021Provider B6</v>
      </c>
      <c r="B236" s="31" t="str">
        <f t="shared" si="24"/>
        <v>20206Male85+</v>
      </c>
      <c r="C236" s="31" t="str">
        <f t="shared" si="25"/>
        <v>20216Male85+</v>
      </c>
      <c r="D236" s="31" t="str">
        <f t="shared" si="26"/>
        <v>Provider B62021</v>
      </c>
      <c r="E236" s="179">
        <v>2021</v>
      </c>
      <c r="F236" s="180" t="s">
        <v>15</v>
      </c>
      <c r="G236" s="180">
        <v>6</v>
      </c>
      <c r="H236" s="180" t="s">
        <v>95</v>
      </c>
      <c r="I236" s="180" t="s">
        <v>13</v>
      </c>
      <c r="J236" s="181" t="s">
        <v>17</v>
      </c>
      <c r="K236" s="179">
        <v>26</v>
      </c>
      <c r="L236" s="180">
        <f t="shared" si="33"/>
        <v>359</v>
      </c>
      <c r="M236" s="182">
        <f t="shared" si="28"/>
        <v>7.2423398328690811E-2</v>
      </c>
      <c r="N236" s="172">
        <f t="shared" si="32"/>
        <v>1.0650003113068769</v>
      </c>
      <c r="O236" s="183">
        <f t="shared" si="29"/>
        <v>7.7130941765957667E-2</v>
      </c>
      <c r="P236" s="12">
        <f>VLOOKUP(C236,$D$67:$N$162,11,0)</f>
        <v>1.1835366862558121</v>
      </c>
      <c r="Q236" s="183">
        <f t="shared" si="31"/>
        <v>8.5715748865323446E-2</v>
      </c>
      <c r="S236" s="12"/>
    </row>
    <row r="237" spans="1:19" outlineLevel="1" x14ac:dyDescent="0.3">
      <c r="A237" s="31" t="str">
        <f t="shared" si="23"/>
        <v>2022Provider A2</v>
      </c>
      <c r="B237" s="31" t="str">
        <f t="shared" si="24"/>
        <v>20212Female0-1</v>
      </c>
      <c r="C237" s="31" t="str">
        <f t="shared" si="25"/>
        <v>20222Female0-1</v>
      </c>
      <c r="D237" s="31" t="str">
        <f t="shared" si="26"/>
        <v>Provider A22022</v>
      </c>
      <c r="E237" s="179">
        <v>2022</v>
      </c>
      <c r="F237" s="180" t="s">
        <v>14</v>
      </c>
      <c r="G237" s="180">
        <v>2</v>
      </c>
      <c r="H237" s="180" t="s">
        <v>95</v>
      </c>
      <c r="I237" s="180" t="s">
        <v>6</v>
      </c>
      <c r="J237" s="181" t="s">
        <v>16</v>
      </c>
      <c r="K237" s="179">
        <v>18</v>
      </c>
      <c r="L237" s="180">
        <f t="shared" ref="L237:L268" si="34">VLOOKUP(A237,$D$30:$I$41,6,0)</f>
        <v>287</v>
      </c>
      <c r="M237" s="182">
        <f t="shared" si="28"/>
        <v>6.2717770034843204E-2</v>
      </c>
      <c r="N237" s="172">
        <f t="shared" si="32"/>
        <v>0.75095412188999533</v>
      </c>
      <c r="O237" s="183">
        <f t="shared" si="29"/>
        <v>4.7098167923414341E-2</v>
      </c>
      <c r="P237" s="12">
        <f>VLOOKUP(C237,$D$67:$N$162,11,0)</f>
        <v>0.90506560109834522</v>
      </c>
      <c r="Q237" s="183">
        <f t="shared" si="31"/>
        <v>5.676369623613315E-2</v>
      </c>
      <c r="S237" s="12"/>
    </row>
    <row r="238" spans="1:19" outlineLevel="1" x14ac:dyDescent="0.3">
      <c r="A238" s="31" t="str">
        <f t="shared" ref="A238:A300" si="35">E238&amp;F238&amp;G238</f>
        <v>2022Provider A2</v>
      </c>
      <c r="B238" s="31" t="str">
        <f t="shared" ref="B238:B300" si="36">(E238-1)&amp;G238&amp;J238&amp;I238</f>
        <v>20212Female2-18</v>
      </c>
      <c r="C238" s="31" t="str">
        <f t="shared" ref="C238:C300" si="37">(E238)&amp;G238&amp;J238&amp;I238</f>
        <v>20222Female2-18</v>
      </c>
      <c r="D238" s="31" t="str">
        <f t="shared" ref="D238:D300" si="38">F238&amp;G238&amp;E238</f>
        <v>Provider A22022</v>
      </c>
      <c r="E238" s="179">
        <v>2022</v>
      </c>
      <c r="F238" s="180" t="s">
        <v>14</v>
      </c>
      <c r="G238" s="180">
        <v>2</v>
      </c>
      <c r="H238" s="180" t="s">
        <v>95</v>
      </c>
      <c r="I238" s="180" t="s">
        <v>7</v>
      </c>
      <c r="J238" s="181" t="s">
        <v>16</v>
      </c>
      <c r="K238" s="179">
        <v>19</v>
      </c>
      <c r="L238" s="180">
        <f t="shared" si="34"/>
        <v>287</v>
      </c>
      <c r="M238" s="182">
        <f t="shared" ref="M238:M300" si="39">K238/L238</f>
        <v>6.6202090592334492E-2</v>
      </c>
      <c r="N238" s="172">
        <f t="shared" si="32"/>
        <v>0.72819793637817731</v>
      </c>
      <c r="O238" s="183">
        <f t="shared" ref="O238:O300" si="40">M238*N238</f>
        <v>4.8208225753259122E-2</v>
      </c>
      <c r="P238" s="12">
        <f t="shared" ref="P238:P299" si="41">VLOOKUP(C238,$D$67:$N$162,11,0)</f>
        <v>0.63117899952063927</v>
      </c>
      <c r="Q238" s="183">
        <f t="shared" ref="Q238:Q300" si="42">P238*M238</f>
        <v>4.1785369306244408E-2</v>
      </c>
      <c r="S238" s="12"/>
    </row>
    <row r="239" spans="1:19" outlineLevel="1" x14ac:dyDescent="0.3">
      <c r="A239" s="31" t="str">
        <f t="shared" si="35"/>
        <v>2022Provider A2</v>
      </c>
      <c r="B239" s="31" t="str">
        <f t="shared" si="36"/>
        <v>20212Female19-39</v>
      </c>
      <c r="C239" s="31" t="str">
        <f t="shared" si="37"/>
        <v>20222Female19-39</v>
      </c>
      <c r="D239" s="31" t="str">
        <f t="shared" si="38"/>
        <v>Provider A22022</v>
      </c>
      <c r="E239" s="179">
        <v>2022</v>
      </c>
      <c r="F239" s="180" t="s">
        <v>14</v>
      </c>
      <c r="G239" s="180">
        <v>2</v>
      </c>
      <c r="H239" s="180" t="s">
        <v>95</v>
      </c>
      <c r="I239" s="180" t="s">
        <v>8</v>
      </c>
      <c r="J239" s="181" t="s">
        <v>16</v>
      </c>
      <c r="K239" s="179">
        <v>20</v>
      </c>
      <c r="L239" s="180">
        <f t="shared" si="34"/>
        <v>287</v>
      </c>
      <c r="M239" s="182">
        <f t="shared" si="39"/>
        <v>6.968641114982578E-2</v>
      </c>
      <c r="N239" s="172">
        <f t="shared" si="32"/>
        <v>0.99383960139842442</v>
      </c>
      <c r="O239" s="183">
        <f t="shared" si="40"/>
        <v>6.9257115080029574E-2</v>
      </c>
      <c r="P239" s="12">
        <f t="shared" si="41"/>
        <v>1.06672471220006</v>
      </c>
      <c r="Q239" s="183">
        <f t="shared" si="42"/>
        <v>7.433621687805296E-2</v>
      </c>
      <c r="S239" s="12"/>
    </row>
    <row r="240" spans="1:19" outlineLevel="1" x14ac:dyDescent="0.3">
      <c r="A240" s="31" t="str">
        <f t="shared" si="35"/>
        <v>2022Provider A2</v>
      </c>
      <c r="B240" s="31" t="str">
        <f t="shared" si="36"/>
        <v>20212Female40-54</v>
      </c>
      <c r="C240" s="31" t="str">
        <f t="shared" si="37"/>
        <v>20222Female40-54</v>
      </c>
      <c r="D240" s="31" t="str">
        <f t="shared" si="38"/>
        <v>Provider A22022</v>
      </c>
      <c r="E240" s="179">
        <v>2022</v>
      </c>
      <c r="F240" s="180" t="s">
        <v>14</v>
      </c>
      <c r="G240" s="180">
        <v>2</v>
      </c>
      <c r="H240" s="180" t="s">
        <v>95</v>
      </c>
      <c r="I240" s="180" t="s">
        <v>9</v>
      </c>
      <c r="J240" s="181" t="s">
        <v>16</v>
      </c>
      <c r="K240" s="179">
        <v>20</v>
      </c>
      <c r="L240" s="180">
        <f t="shared" si="34"/>
        <v>287</v>
      </c>
      <c r="M240" s="182">
        <f t="shared" si="39"/>
        <v>6.968641114982578E-2</v>
      </c>
      <c r="N240" s="172">
        <f t="shared" ref="N240:N300" si="43">VLOOKUP(B240,$D$67:$N$162,11,0)</f>
        <v>0.79943364749124357</v>
      </c>
      <c r="O240" s="183">
        <f t="shared" si="40"/>
        <v>5.5709661846079686E-2</v>
      </c>
      <c r="P240" s="12">
        <f t="shared" si="41"/>
        <v>0.78593923498002682</v>
      </c>
      <c r="Q240" s="183">
        <f t="shared" si="42"/>
        <v>5.4769284667597687E-2</v>
      </c>
      <c r="S240" s="12"/>
    </row>
    <row r="241" spans="1:19" outlineLevel="1" x14ac:dyDescent="0.3">
      <c r="A241" s="31" t="str">
        <f t="shared" si="35"/>
        <v>2022Provider A2</v>
      </c>
      <c r="B241" s="31" t="str">
        <f t="shared" si="36"/>
        <v>20212Female55-64</v>
      </c>
      <c r="C241" s="31" t="str">
        <f t="shared" si="37"/>
        <v>20222Female55-64</v>
      </c>
      <c r="D241" s="31" t="str">
        <f t="shared" si="38"/>
        <v>Provider A22022</v>
      </c>
      <c r="E241" s="179">
        <v>2022</v>
      </c>
      <c r="F241" s="180" t="s">
        <v>14</v>
      </c>
      <c r="G241" s="180">
        <v>2</v>
      </c>
      <c r="H241" s="180" t="s">
        <v>95</v>
      </c>
      <c r="I241" s="180" t="s">
        <v>10</v>
      </c>
      <c r="J241" s="181" t="s">
        <v>16</v>
      </c>
      <c r="K241" s="179">
        <v>18</v>
      </c>
      <c r="L241" s="180">
        <f t="shared" si="34"/>
        <v>287</v>
      </c>
      <c r="M241" s="182">
        <f t="shared" si="39"/>
        <v>6.2717770034843204E-2</v>
      </c>
      <c r="N241" s="172">
        <f t="shared" si="43"/>
        <v>1.2751477962657958</v>
      </c>
      <c r="O241" s="183">
        <f t="shared" si="40"/>
        <v>7.9974426246635269E-2</v>
      </c>
      <c r="P241" s="12">
        <f t="shared" si="41"/>
        <v>1.0651145616910789</v>
      </c>
      <c r="Q241" s="183">
        <f t="shared" si="42"/>
        <v>6.6801610140903897E-2</v>
      </c>
      <c r="S241" s="12"/>
    </row>
    <row r="242" spans="1:19" outlineLevel="1" x14ac:dyDescent="0.3">
      <c r="A242" s="31" t="str">
        <f t="shared" si="35"/>
        <v>2022Provider A2</v>
      </c>
      <c r="B242" s="31" t="str">
        <f t="shared" si="36"/>
        <v>20212Female65-74</v>
      </c>
      <c r="C242" s="31" t="str">
        <f t="shared" si="37"/>
        <v>20222Female65-74</v>
      </c>
      <c r="D242" s="31" t="str">
        <f t="shared" si="38"/>
        <v>Provider A22022</v>
      </c>
      <c r="E242" s="179">
        <v>2022</v>
      </c>
      <c r="F242" s="180" t="s">
        <v>14</v>
      </c>
      <c r="G242" s="180">
        <v>2</v>
      </c>
      <c r="H242" s="180" t="s">
        <v>95</v>
      </c>
      <c r="I242" s="180" t="s">
        <v>11</v>
      </c>
      <c r="J242" s="181" t="s">
        <v>16</v>
      </c>
      <c r="K242" s="179">
        <v>15</v>
      </c>
      <c r="L242" s="180">
        <f t="shared" si="34"/>
        <v>287</v>
      </c>
      <c r="M242" s="182">
        <f t="shared" si="39"/>
        <v>5.2264808362369339E-2</v>
      </c>
      <c r="N242" s="172">
        <f t="shared" si="43"/>
        <v>1.1583280778767886</v>
      </c>
      <c r="O242" s="183">
        <f t="shared" si="40"/>
        <v>6.0539795010981987E-2</v>
      </c>
      <c r="P242" s="12">
        <f t="shared" si="41"/>
        <v>1.1873092765373001</v>
      </c>
      <c r="Q242" s="183">
        <f t="shared" si="42"/>
        <v>6.205449180508537E-2</v>
      </c>
      <c r="S242" s="12"/>
    </row>
    <row r="243" spans="1:19" outlineLevel="1" x14ac:dyDescent="0.3">
      <c r="A243" s="31" t="str">
        <f t="shared" si="35"/>
        <v>2022Provider A2</v>
      </c>
      <c r="B243" s="31" t="str">
        <f t="shared" si="36"/>
        <v>20212Female75-84</v>
      </c>
      <c r="C243" s="31" t="str">
        <f t="shared" si="37"/>
        <v>20222Female75-84</v>
      </c>
      <c r="D243" s="31" t="str">
        <f t="shared" si="38"/>
        <v>Provider A22022</v>
      </c>
      <c r="E243" s="179">
        <v>2022</v>
      </c>
      <c r="F243" s="180" t="s">
        <v>14</v>
      </c>
      <c r="G243" s="180">
        <v>2</v>
      </c>
      <c r="H243" s="180" t="s">
        <v>95</v>
      </c>
      <c r="I243" s="180" t="s">
        <v>12</v>
      </c>
      <c r="J243" s="181" t="s">
        <v>16</v>
      </c>
      <c r="K243" s="179">
        <v>17</v>
      </c>
      <c r="L243" s="180">
        <f t="shared" si="34"/>
        <v>287</v>
      </c>
      <c r="M243" s="182">
        <f t="shared" si="39"/>
        <v>5.9233449477351915E-2</v>
      </c>
      <c r="N243" s="172">
        <f t="shared" si="43"/>
        <v>1.1477997960595052</v>
      </c>
      <c r="O243" s="183">
        <f t="shared" si="40"/>
        <v>6.798814123000553E-2</v>
      </c>
      <c r="P243" s="12">
        <f t="shared" si="41"/>
        <v>1.0902945749698278</v>
      </c>
      <c r="Q243" s="183">
        <f t="shared" si="42"/>
        <v>6.4581908621906173E-2</v>
      </c>
      <c r="S243" s="12"/>
    </row>
    <row r="244" spans="1:19" outlineLevel="1" x14ac:dyDescent="0.3">
      <c r="A244" s="31" t="str">
        <f t="shared" si="35"/>
        <v>2022Provider A2</v>
      </c>
      <c r="B244" s="31" t="str">
        <f t="shared" si="36"/>
        <v>20212Female85+</v>
      </c>
      <c r="C244" s="31" t="str">
        <f t="shared" si="37"/>
        <v>20222Female85+</v>
      </c>
      <c r="D244" s="31" t="str">
        <f t="shared" si="38"/>
        <v>Provider A22022</v>
      </c>
      <c r="E244" s="179">
        <v>2022</v>
      </c>
      <c r="F244" s="180" t="s">
        <v>14</v>
      </c>
      <c r="G244" s="180">
        <v>2</v>
      </c>
      <c r="H244" s="180" t="s">
        <v>95</v>
      </c>
      <c r="I244" s="180" t="s">
        <v>13</v>
      </c>
      <c r="J244" s="181" t="s">
        <v>16</v>
      </c>
      <c r="K244" s="179">
        <v>15</v>
      </c>
      <c r="L244" s="180">
        <f t="shared" si="34"/>
        <v>287</v>
      </c>
      <c r="M244" s="182">
        <f t="shared" si="39"/>
        <v>5.2264808362369339E-2</v>
      </c>
      <c r="N244" s="172">
        <f t="shared" si="43"/>
        <v>1.1988624562323651</v>
      </c>
      <c r="O244" s="183">
        <f t="shared" si="40"/>
        <v>6.2658316527823957E-2</v>
      </c>
      <c r="P244" s="12">
        <f t="shared" si="41"/>
        <v>1.2623579990412785</v>
      </c>
      <c r="Q244" s="183">
        <f t="shared" si="42"/>
        <v>6.5976898904596445E-2</v>
      </c>
      <c r="S244" s="12"/>
    </row>
    <row r="245" spans="1:19" outlineLevel="1" x14ac:dyDescent="0.3">
      <c r="A245" s="31" t="str">
        <f t="shared" si="35"/>
        <v>2022Provider A2</v>
      </c>
      <c r="B245" s="31" t="str">
        <f t="shared" si="36"/>
        <v>20212Male0-1</v>
      </c>
      <c r="C245" s="31" t="str">
        <f t="shared" si="37"/>
        <v>20222Male0-1</v>
      </c>
      <c r="D245" s="31" t="str">
        <f t="shared" si="38"/>
        <v>Provider A22022</v>
      </c>
      <c r="E245" s="179">
        <v>2022</v>
      </c>
      <c r="F245" s="180" t="s">
        <v>14</v>
      </c>
      <c r="G245" s="180">
        <v>2</v>
      </c>
      <c r="H245" s="180" t="s">
        <v>95</v>
      </c>
      <c r="I245" s="180" t="s">
        <v>6</v>
      </c>
      <c r="J245" s="181" t="s">
        <v>17</v>
      </c>
      <c r="K245" s="179">
        <v>19</v>
      </c>
      <c r="L245" s="180">
        <f t="shared" si="34"/>
        <v>287</v>
      </c>
      <c r="M245" s="182">
        <f t="shared" si="39"/>
        <v>6.6202090592334492E-2</v>
      </c>
      <c r="N245" s="172">
        <f t="shared" si="43"/>
        <v>0.79168619625907755</v>
      </c>
      <c r="O245" s="183">
        <f t="shared" si="40"/>
        <v>5.2411281285444158E-2</v>
      </c>
      <c r="P245" s="12">
        <f t="shared" si="41"/>
        <v>0.74456788559523823</v>
      </c>
      <c r="Q245" s="183">
        <f t="shared" si="42"/>
        <v>4.9291950614318902E-2</v>
      </c>
      <c r="S245" s="12"/>
    </row>
    <row r="246" spans="1:19" outlineLevel="1" x14ac:dyDescent="0.3">
      <c r="A246" s="31" t="str">
        <f t="shared" si="35"/>
        <v>2022Provider A2</v>
      </c>
      <c r="B246" s="31" t="str">
        <f t="shared" si="36"/>
        <v>20212Male2-18</v>
      </c>
      <c r="C246" s="31" t="str">
        <f t="shared" si="37"/>
        <v>20222Male2-18</v>
      </c>
      <c r="D246" s="31" t="str">
        <f t="shared" si="38"/>
        <v>Provider A22022</v>
      </c>
      <c r="E246" s="179">
        <v>2022</v>
      </c>
      <c r="F246" s="180" t="s">
        <v>14</v>
      </c>
      <c r="G246" s="180">
        <v>2</v>
      </c>
      <c r="H246" s="180" t="s">
        <v>95</v>
      </c>
      <c r="I246" s="180" t="s">
        <v>7</v>
      </c>
      <c r="J246" s="181" t="s">
        <v>17</v>
      </c>
      <c r="K246" s="179">
        <v>19</v>
      </c>
      <c r="L246" s="180">
        <f t="shared" si="34"/>
        <v>287</v>
      </c>
      <c r="M246" s="182">
        <f t="shared" si="39"/>
        <v>6.6202090592334492E-2</v>
      </c>
      <c r="N246" s="172">
        <f t="shared" si="43"/>
        <v>0.47164335345643865</v>
      </c>
      <c r="O246" s="183">
        <f t="shared" si="40"/>
        <v>3.1223776012795589E-2</v>
      </c>
      <c r="P246" s="12">
        <f t="shared" si="41"/>
        <v>0.57068085796426915</v>
      </c>
      <c r="Q246" s="183">
        <f t="shared" si="42"/>
        <v>3.7780265858261719E-2</v>
      </c>
      <c r="S246" s="12"/>
    </row>
    <row r="247" spans="1:19" outlineLevel="1" x14ac:dyDescent="0.3">
      <c r="A247" s="31" t="str">
        <f t="shared" si="35"/>
        <v>2022Provider A2</v>
      </c>
      <c r="B247" s="31" t="str">
        <f t="shared" si="36"/>
        <v>20212Male19-39</v>
      </c>
      <c r="C247" s="31" t="str">
        <f t="shared" si="37"/>
        <v>20222Male19-39</v>
      </c>
      <c r="D247" s="31" t="str">
        <f t="shared" si="38"/>
        <v>Provider A22022</v>
      </c>
      <c r="E247" s="179">
        <v>2022</v>
      </c>
      <c r="F247" s="180" t="s">
        <v>14</v>
      </c>
      <c r="G247" s="180">
        <v>2</v>
      </c>
      <c r="H247" s="180" t="s">
        <v>95</v>
      </c>
      <c r="I247" s="180" t="s">
        <v>8</v>
      </c>
      <c r="J247" s="181" t="s">
        <v>17</v>
      </c>
      <c r="K247" s="179">
        <v>20</v>
      </c>
      <c r="L247" s="180">
        <f t="shared" si="34"/>
        <v>287</v>
      </c>
      <c r="M247" s="182">
        <f t="shared" si="39"/>
        <v>6.968641114982578E-2</v>
      </c>
      <c r="N247" s="172">
        <f t="shared" si="43"/>
        <v>0.7814807122107269</v>
      </c>
      <c r="O247" s="183">
        <f t="shared" si="40"/>
        <v>5.4458586216775393E-2</v>
      </c>
      <c r="P247" s="12">
        <f t="shared" si="41"/>
        <v>0.86281027298781476</v>
      </c>
      <c r="Q247" s="183">
        <f t="shared" si="42"/>
        <v>6.0126151427722277E-2</v>
      </c>
      <c r="S247" s="12"/>
    </row>
    <row r="248" spans="1:19" outlineLevel="1" x14ac:dyDescent="0.3">
      <c r="A248" s="31" t="str">
        <f t="shared" si="35"/>
        <v>2022Provider A2</v>
      </c>
      <c r="B248" s="31" t="str">
        <f t="shared" si="36"/>
        <v>20212Male40-54</v>
      </c>
      <c r="C248" s="31" t="str">
        <f t="shared" si="37"/>
        <v>20222Male40-54</v>
      </c>
      <c r="D248" s="31" t="str">
        <f t="shared" si="38"/>
        <v>Provider A22022</v>
      </c>
      <c r="E248" s="179">
        <v>2022</v>
      </c>
      <c r="F248" s="180" t="s">
        <v>14</v>
      </c>
      <c r="G248" s="180">
        <v>2</v>
      </c>
      <c r="H248" s="180" t="s">
        <v>95</v>
      </c>
      <c r="I248" s="180" t="s">
        <v>9</v>
      </c>
      <c r="J248" s="181" t="s">
        <v>17</v>
      </c>
      <c r="K248" s="179">
        <v>18</v>
      </c>
      <c r="L248" s="180">
        <f t="shared" si="34"/>
        <v>287</v>
      </c>
      <c r="M248" s="182">
        <f t="shared" si="39"/>
        <v>6.2717770034843204E-2</v>
      </c>
      <c r="N248" s="172">
        <f t="shared" si="43"/>
        <v>0.77727779073329106</v>
      </c>
      <c r="O248" s="183">
        <f t="shared" si="40"/>
        <v>4.874912973240153E-2</v>
      </c>
      <c r="P248" s="12">
        <f t="shared" si="41"/>
        <v>0.77441798879960888</v>
      </c>
      <c r="Q248" s="183">
        <f t="shared" si="42"/>
        <v>4.856976933237965E-2</v>
      </c>
      <c r="S248" s="12"/>
    </row>
    <row r="249" spans="1:19" outlineLevel="1" x14ac:dyDescent="0.3">
      <c r="A249" s="31" t="str">
        <f t="shared" si="35"/>
        <v>2022Provider A2</v>
      </c>
      <c r="B249" s="31" t="str">
        <f t="shared" si="36"/>
        <v>20212Male55-64</v>
      </c>
      <c r="C249" s="31" t="str">
        <f t="shared" si="37"/>
        <v>20222Male55-64</v>
      </c>
      <c r="D249" s="31" t="str">
        <f t="shared" si="38"/>
        <v>Provider A22022</v>
      </c>
      <c r="E249" s="179">
        <v>2022</v>
      </c>
      <c r="F249" s="180" t="s">
        <v>14</v>
      </c>
      <c r="G249" s="180">
        <v>2</v>
      </c>
      <c r="H249" s="180" t="s">
        <v>95</v>
      </c>
      <c r="I249" s="180" t="s">
        <v>10</v>
      </c>
      <c r="J249" s="181" t="s">
        <v>17</v>
      </c>
      <c r="K249" s="179">
        <v>15</v>
      </c>
      <c r="L249" s="180">
        <f t="shared" si="34"/>
        <v>287</v>
      </c>
      <c r="M249" s="182">
        <f t="shared" si="39"/>
        <v>5.2264808362369339E-2</v>
      </c>
      <c r="N249" s="172">
        <f t="shared" si="43"/>
        <v>1.2026119849020631</v>
      </c>
      <c r="O249" s="183">
        <f t="shared" si="40"/>
        <v>6.2854284925194931E-2</v>
      </c>
      <c r="P249" s="12">
        <f t="shared" si="41"/>
        <v>1.2046282124997567</v>
      </c>
      <c r="Q249" s="183">
        <f t="shared" si="42"/>
        <v>6.2959662674203318E-2</v>
      </c>
      <c r="S249" s="12"/>
    </row>
    <row r="250" spans="1:19" outlineLevel="1" x14ac:dyDescent="0.3">
      <c r="A250" s="31" t="str">
        <f t="shared" si="35"/>
        <v>2022Provider A2</v>
      </c>
      <c r="B250" s="31" t="str">
        <f t="shared" si="36"/>
        <v>20212Male65-74</v>
      </c>
      <c r="C250" s="31" t="str">
        <f t="shared" si="37"/>
        <v>20222Male65-74</v>
      </c>
      <c r="D250" s="31" t="str">
        <f t="shared" si="38"/>
        <v>Provider A22022</v>
      </c>
      <c r="E250" s="179">
        <v>2022</v>
      </c>
      <c r="F250" s="180" t="s">
        <v>14</v>
      </c>
      <c r="G250" s="180">
        <v>2</v>
      </c>
      <c r="H250" s="180" t="s">
        <v>95</v>
      </c>
      <c r="I250" s="180" t="s">
        <v>11</v>
      </c>
      <c r="J250" s="181" t="s">
        <v>17</v>
      </c>
      <c r="K250" s="179">
        <v>19</v>
      </c>
      <c r="L250" s="180">
        <f t="shared" si="34"/>
        <v>287</v>
      </c>
      <c r="M250" s="182">
        <f t="shared" si="39"/>
        <v>6.6202090592334492E-2</v>
      </c>
      <c r="N250" s="172">
        <f t="shared" si="43"/>
        <v>1.2074830028914525</v>
      </c>
      <c r="O250" s="183">
        <f t="shared" si="40"/>
        <v>7.9937899146124036E-2</v>
      </c>
      <c r="P250" s="12">
        <f t="shared" si="41"/>
        <v>1.0804109915264004</v>
      </c>
      <c r="Q250" s="183">
        <f t="shared" si="42"/>
        <v>7.1525466337984692E-2</v>
      </c>
      <c r="S250" s="12"/>
    </row>
    <row r="251" spans="1:19" outlineLevel="1" x14ac:dyDescent="0.3">
      <c r="A251" s="31" t="str">
        <f t="shared" si="35"/>
        <v>2022Provider A2</v>
      </c>
      <c r="B251" s="31" t="str">
        <f t="shared" si="36"/>
        <v>20212Male75-84</v>
      </c>
      <c r="C251" s="31" t="str">
        <f t="shared" si="37"/>
        <v>20222Male75-84</v>
      </c>
      <c r="D251" s="31" t="str">
        <f t="shared" si="38"/>
        <v>Provider A22022</v>
      </c>
      <c r="E251" s="179">
        <v>2022</v>
      </c>
      <c r="F251" s="180" t="s">
        <v>14</v>
      </c>
      <c r="G251" s="180">
        <v>2</v>
      </c>
      <c r="H251" s="180" t="s">
        <v>95</v>
      </c>
      <c r="I251" s="180" t="s">
        <v>12</v>
      </c>
      <c r="J251" s="181" t="s">
        <v>17</v>
      </c>
      <c r="K251" s="179">
        <v>15</v>
      </c>
      <c r="L251" s="180">
        <f t="shared" si="34"/>
        <v>287</v>
      </c>
      <c r="M251" s="182">
        <f t="shared" si="39"/>
        <v>5.2264808362369339E-2</v>
      </c>
      <c r="N251" s="172">
        <f t="shared" si="43"/>
        <v>1.0159249258739449</v>
      </c>
      <c r="O251" s="183">
        <f t="shared" si="40"/>
        <v>5.3097121561356007E-2</v>
      </c>
      <c r="P251" s="12">
        <f t="shared" si="41"/>
        <v>1.2880455164636302</v>
      </c>
      <c r="Q251" s="183">
        <f t="shared" si="42"/>
        <v>6.7319452079980677E-2</v>
      </c>
      <c r="S251" s="12"/>
    </row>
    <row r="252" spans="1:19" outlineLevel="1" x14ac:dyDescent="0.3">
      <c r="A252" s="31" t="str">
        <f t="shared" si="35"/>
        <v>2022Provider A2</v>
      </c>
      <c r="B252" s="31" t="str">
        <f t="shared" si="36"/>
        <v>20212Male85+</v>
      </c>
      <c r="C252" s="31" t="str">
        <f t="shared" si="37"/>
        <v>20222Male85+</v>
      </c>
      <c r="D252" s="31" t="str">
        <f t="shared" si="38"/>
        <v>Provider A22022</v>
      </c>
      <c r="E252" s="179">
        <v>2022</v>
      </c>
      <c r="F252" s="180" t="s">
        <v>14</v>
      </c>
      <c r="G252" s="180">
        <v>2</v>
      </c>
      <c r="H252" s="180" t="s">
        <v>95</v>
      </c>
      <c r="I252" s="180" t="s">
        <v>13</v>
      </c>
      <c r="J252" s="181" t="s">
        <v>17</v>
      </c>
      <c r="K252" s="179">
        <v>20</v>
      </c>
      <c r="L252" s="180">
        <f t="shared" si="34"/>
        <v>287</v>
      </c>
      <c r="M252" s="182">
        <f t="shared" si="39"/>
        <v>6.968641114982578E-2</v>
      </c>
      <c r="N252" s="172">
        <f t="shared" si="43"/>
        <v>1.3201442031274064</v>
      </c>
      <c r="O252" s="183">
        <f t="shared" si="40"/>
        <v>9.1996111716195567E-2</v>
      </c>
      <c r="P252" s="12">
        <f t="shared" si="41"/>
        <v>1.1954667463746891</v>
      </c>
      <c r="Q252" s="183">
        <f t="shared" si="42"/>
        <v>8.3307787203811087E-2</v>
      </c>
      <c r="S252" s="12"/>
    </row>
    <row r="253" spans="1:19" outlineLevel="1" x14ac:dyDescent="0.3">
      <c r="A253" s="31" t="str">
        <f t="shared" si="35"/>
        <v>2022Provider A6</v>
      </c>
      <c r="B253" s="31" t="str">
        <f t="shared" si="36"/>
        <v>20216Female0-1</v>
      </c>
      <c r="C253" s="31" t="str">
        <f t="shared" si="37"/>
        <v>20226Female0-1</v>
      </c>
      <c r="D253" s="31" t="str">
        <f t="shared" si="38"/>
        <v>Provider A62022</v>
      </c>
      <c r="E253" s="179">
        <v>2022</v>
      </c>
      <c r="F253" s="23" t="s">
        <v>14</v>
      </c>
      <c r="G253" s="180">
        <v>6</v>
      </c>
      <c r="H253" s="180" t="s">
        <v>95</v>
      </c>
      <c r="I253" s="180" t="s">
        <v>6</v>
      </c>
      <c r="J253" s="181" t="s">
        <v>16</v>
      </c>
      <c r="K253" s="179">
        <v>18</v>
      </c>
      <c r="L253" s="180">
        <f t="shared" si="34"/>
        <v>274</v>
      </c>
      <c r="M253" s="182">
        <f t="shared" si="39"/>
        <v>6.569343065693431E-2</v>
      </c>
      <c r="N253" s="172">
        <f t="shared" si="43"/>
        <v>0.78320569306800547</v>
      </c>
      <c r="O253" s="183">
        <f t="shared" si="40"/>
        <v>5.1451468887679194E-2</v>
      </c>
      <c r="P253" s="12">
        <f t="shared" si="41"/>
        <v>0.82293832017536717</v>
      </c>
      <c r="Q253" s="183">
        <f t="shared" si="42"/>
        <v>5.4061641471374489E-2</v>
      </c>
      <c r="S253" s="12"/>
    </row>
    <row r="254" spans="1:19" outlineLevel="1" x14ac:dyDescent="0.3">
      <c r="A254" s="31" t="str">
        <f t="shared" si="35"/>
        <v>2022Provider A6</v>
      </c>
      <c r="B254" s="31" t="str">
        <f t="shared" si="36"/>
        <v>20216Female2-18</v>
      </c>
      <c r="C254" s="31" t="str">
        <f t="shared" si="37"/>
        <v>20226Female2-18</v>
      </c>
      <c r="D254" s="31" t="str">
        <f t="shared" si="38"/>
        <v>Provider A62022</v>
      </c>
      <c r="E254" s="179">
        <v>2022</v>
      </c>
      <c r="F254" s="23" t="s">
        <v>14</v>
      </c>
      <c r="G254" s="180">
        <v>6</v>
      </c>
      <c r="H254" s="180" t="s">
        <v>95</v>
      </c>
      <c r="I254" s="180" t="s">
        <v>7</v>
      </c>
      <c r="J254" s="181" t="s">
        <v>16</v>
      </c>
      <c r="K254" s="179">
        <v>15</v>
      </c>
      <c r="L254" s="180">
        <f t="shared" si="34"/>
        <v>274</v>
      </c>
      <c r="M254" s="182">
        <f t="shared" si="39"/>
        <v>5.4744525547445258E-2</v>
      </c>
      <c r="N254" s="172">
        <f t="shared" si="43"/>
        <v>0.71480705563475488</v>
      </c>
      <c r="O254" s="183">
        <f t="shared" si="40"/>
        <v>3.9131773118690961E-2</v>
      </c>
      <c r="P254" s="12">
        <f t="shared" si="41"/>
        <v>0.95331662962175523</v>
      </c>
      <c r="Q254" s="183">
        <f t="shared" si="42"/>
        <v>5.2188866585132589E-2</v>
      </c>
      <c r="S254" s="12"/>
    </row>
    <row r="255" spans="1:19" outlineLevel="1" x14ac:dyDescent="0.3">
      <c r="A255" s="31" t="str">
        <f t="shared" si="35"/>
        <v>2022Provider A6</v>
      </c>
      <c r="B255" s="31" t="str">
        <f t="shared" si="36"/>
        <v>20216Female19-39</v>
      </c>
      <c r="C255" s="31" t="str">
        <f t="shared" si="37"/>
        <v>20226Female19-39</v>
      </c>
      <c r="D255" s="31" t="str">
        <f t="shared" si="38"/>
        <v>Provider A62022</v>
      </c>
      <c r="E255" s="179">
        <v>2022</v>
      </c>
      <c r="F255" s="23" t="s">
        <v>14</v>
      </c>
      <c r="G255" s="180">
        <v>6</v>
      </c>
      <c r="H255" s="180" t="s">
        <v>95</v>
      </c>
      <c r="I255" s="180" t="s">
        <v>8</v>
      </c>
      <c r="J255" s="181" t="s">
        <v>16</v>
      </c>
      <c r="K255" s="179">
        <v>20</v>
      </c>
      <c r="L255" s="180">
        <f t="shared" si="34"/>
        <v>274</v>
      </c>
      <c r="M255" s="182">
        <f t="shared" si="39"/>
        <v>7.2992700729927001E-2</v>
      </c>
      <c r="N255" s="172">
        <f t="shared" si="43"/>
        <v>1.2060636171432488</v>
      </c>
      <c r="O255" s="183">
        <f t="shared" si="40"/>
        <v>8.8033840667390423E-2</v>
      </c>
      <c r="P255" s="12">
        <f t="shared" si="41"/>
        <v>1.1014375530447924</v>
      </c>
      <c r="Q255" s="183">
        <f t="shared" si="42"/>
        <v>8.0396901682101632E-2</v>
      </c>
      <c r="S255" s="12"/>
    </row>
    <row r="256" spans="1:19" outlineLevel="1" x14ac:dyDescent="0.3">
      <c r="A256" s="31" t="str">
        <f t="shared" si="35"/>
        <v>2022Provider A6</v>
      </c>
      <c r="B256" s="31" t="str">
        <f t="shared" si="36"/>
        <v>20216Female40-54</v>
      </c>
      <c r="C256" s="31" t="str">
        <f t="shared" si="37"/>
        <v>20226Female40-54</v>
      </c>
      <c r="D256" s="31" t="str">
        <f t="shared" si="38"/>
        <v>Provider A62022</v>
      </c>
      <c r="E256" s="179">
        <v>2022</v>
      </c>
      <c r="F256" s="23" t="s">
        <v>14</v>
      </c>
      <c r="G256" s="180">
        <v>6</v>
      </c>
      <c r="H256" s="180" t="s">
        <v>95</v>
      </c>
      <c r="I256" s="180" t="s">
        <v>9</v>
      </c>
      <c r="J256" s="181" t="s">
        <v>16</v>
      </c>
      <c r="K256" s="179">
        <v>20</v>
      </c>
      <c r="L256" s="180">
        <f t="shared" si="34"/>
        <v>274</v>
      </c>
      <c r="M256" s="182">
        <f t="shared" si="39"/>
        <v>7.2992700729927001E-2</v>
      </c>
      <c r="N256" s="172">
        <f t="shared" si="43"/>
        <v>0.75113403261853762</v>
      </c>
      <c r="O256" s="183">
        <f t="shared" si="40"/>
        <v>5.482730165098814E-2</v>
      </c>
      <c r="P256" s="12">
        <f t="shared" si="41"/>
        <v>0.73098956183138419</v>
      </c>
      <c r="Q256" s="183">
        <f t="shared" si="42"/>
        <v>5.3356902323458695E-2</v>
      </c>
      <c r="S256" s="12"/>
    </row>
    <row r="257" spans="1:19" outlineLevel="1" x14ac:dyDescent="0.3">
      <c r="A257" s="31" t="str">
        <f t="shared" si="35"/>
        <v>2022Provider A6</v>
      </c>
      <c r="B257" s="31" t="str">
        <f t="shared" si="36"/>
        <v>20216Female55-64</v>
      </c>
      <c r="C257" s="31" t="str">
        <f t="shared" si="37"/>
        <v>20226Female55-64</v>
      </c>
      <c r="D257" s="31" t="str">
        <f t="shared" si="38"/>
        <v>Provider A62022</v>
      </c>
      <c r="E257" s="179">
        <v>2022</v>
      </c>
      <c r="F257" s="23" t="s">
        <v>14</v>
      </c>
      <c r="G257" s="180">
        <v>6</v>
      </c>
      <c r="H257" s="180" t="s">
        <v>95</v>
      </c>
      <c r="I257" s="180" t="s">
        <v>10</v>
      </c>
      <c r="J257" s="181" t="s">
        <v>16</v>
      </c>
      <c r="K257" s="179">
        <v>15</v>
      </c>
      <c r="L257" s="180">
        <f t="shared" si="34"/>
        <v>274</v>
      </c>
      <c r="M257" s="182">
        <f t="shared" si="39"/>
        <v>5.4744525547445258E-2</v>
      </c>
      <c r="N257" s="172">
        <f t="shared" si="43"/>
        <v>1.2841871188879703</v>
      </c>
      <c r="O257" s="183">
        <f t="shared" si="40"/>
        <v>7.0302214537662611E-2</v>
      </c>
      <c r="P257" s="12">
        <f t="shared" si="41"/>
        <v>1.1506199428430404</v>
      </c>
      <c r="Q257" s="183">
        <f t="shared" si="42"/>
        <v>6.299014285637082E-2</v>
      </c>
      <c r="S257" s="12"/>
    </row>
    <row r="258" spans="1:19" outlineLevel="1" x14ac:dyDescent="0.3">
      <c r="A258" s="31" t="str">
        <f t="shared" si="35"/>
        <v>2022Provider A6</v>
      </c>
      <c r="B258" s="31" t="str">
        <f t="shared" si="36"/>
        <v>20216Female65-74</v>
      </c>
      <c r="C258" s="31" t="str">
        <f t="shared" si="37"/>
        <v>20226Female65-74</v>
      </c>
      <c r="D258" s="31" t="str">
        <f t="shared" si="38"/>
        <v>Provider A62022</v>
      </c>
      <c r="E258" s="179">
        <v>2022</v>
      </c>
      <c r="F258" s="23" t="s">
        <v>14</v>
      </c>
      <c r="G258" s="180">
        <v>6</v>
      </c>
      <c r="H258" s="180" t="s">
        <v>95</v>
      </c>
      <c r="I258" s="180" t="s">
        <v>11</v>
      </c>
      <c r="J258" s="181" t="s">
        <v>16</v>
      </c>
      <c r="K258" s="179">
        <v>17</v>
      </c>
      <c r="L258" s="180">
        <f t="shared" si="34"/>
        <v>274</v>
      </c>
      <c r="M258" s="182">
        <f t="shared" si="39"/>
        <v>6.2043795620437957E-2</v>
      </c>
      <c r="N258" s="172">
        <f t="shared" si="43"/>
        <v>1.2097211262172238</v>
      </c>
      <c r="O258" s="183">
        <f t="shared" si="40"/>
        <v>7.5055690312747461E-2</v>
      </c>
      <c r="P258" s="12">
        <f t="shared" si="41"/>
        <v>1.14722898190483</v>
      </c>
      <c r="Q258" s="183">
        <f t="shared" si="42"/>
        <v>7.1178440483146393E-2</v>
      </c>
      <c r="S258" s="12"/>
    </row>
    <row r="259" spans="1:19" outlineLevel="1" x14ac:dyDescent="0.3">
      <c r="A259" s="31" t="str">
        <f t="shared" si="35"/>
        <v>2022Provider A6</v>
      </c>
      <c r="B259" s="31" t="str">
        <f t="shared" si="36"/>
        <v>20216Female75-84</v>
      </c>
      <c r="C259" s="31" t="str">
        <f t="shared" si="37"/>
        <v>20226Female75-84</v>
      </c>
      <c r="D259" s="31" t="str">
        <f t="shared" si="38"/>
        <v>Provider A62022</v>
      </c>
      <c r="E259" s="179">
        <v>2022</v>
      </c>
      <c r="F259" s="23" t="s">
        <v>14</v>
      </c>
      <c r="G259" s="180">
        <v>6</v>
      </c>
      <c r="H259" s="180" t="s">
        <v>95</v>
      </c>
      <c r="I259" s="180" t="s">
        <v>12</v>
      </c>
      <c r="J259" s="181" t="s">
        <v>16</v>
      </c>
      <c r="K259" s="179">
        <v>17</v>
      </c>
      <c r="L259" s="180">
        <f t="shared" si="34"/>
        <v>274</v>
      </c>
      <c r="M259" s="182">
        <f t="shared" si="39"/>
        <v>6.2043795620437957E-2</v>
      </c>
      <c r="N259" s="172">
        <f t="shared" si="43"/>
        <v>1.2289230488555924</v>
      </c>
      <c r="O259" s="183">
        <f t="shared" si="40"/>
        <v>7.6247050476441869E-2</v>
      </c>
      <c r="P259" s="12">
        <f t="shared" si="41"/>
        <v>1.3773052970997037</v>
      </c>
      <c r="Q259" s="183">
        <f t="shared" si="42"/>
        <v>8.5453248360200601E-2</v>
      </c>
      <c r="S259" s="12"/>
    </row>
    <row r="260" spans="1:19" outlineLevel="1" x14ac:dyDescent="0.3">
      <c r="A260" s="31" t="str">
        <f t="shared" si="35"/>
        <v>2022Provider A6</v>
      </c>
      <c r="B260" s="31" t="str">
        <f t="shared" si="36"/>
        <v>20216Female85+</v>
      </c>
      <c r="C260" s="31" t="str">
        <f t="shared" si="37"/>
        <v>20226Female85+</v>
      </c>
      <c r="D260" s="31" t="str">
        <f t="shared" si="38"/>
        <v>Provider A62022</v>
      </c>
      <c r="E260" s="179">
        <v>2022</v>
      </c>
      <c r="F260" s="23" t="s">
        <v>14</v>
      </c>
      <c r="G260" s="180">
        <v>6</v>
      </c>
      <c r="H260" s="180" t="s">
        <v>95</v>
      </c>
      <c r="I260" s="180" t="s">
        <v>13</v>
      </c>
      <c r="J260" s="181" t="s">
        <v>16</v>
      </c>
      <c r="K260" s="179">
        <v>19</v>
      </c>
      <c r="L260" s="180">
        <f t="shared" si="34"/>
        <v>274</v>
      </c>
      <c r="M260" s="182">
        <f t="shared" si="39"/>
        <v>6.9343065693430656E-2</v>
      </c>
      <c r="N260" s="172">
        <f t="shared" si="43"/>
        <v>1.1070325834120349</v>
      </c>
      <c r="O260" s="183">
        <f t="shared" si="40"/>
        <v>7.676503315630899E-2</v>
      </c>
      <c r="P260" s="12">
        <f t="shared" si="41"/>
        <v>1.29187268087401</v>
      </c>
      <c r="Q260" s="183">
        <f t="shared" si="42"/>
        <v>8.9582412177394849E-2</v>
      </c>
      <c r="S260" s="12"/>
    </row>
    <row r="261" spans="1:19" outlineLevel="1" x14ac:dyDescent="0.3">
      <c r="A261" s="31" t="str">
        <f t="shared" si="35"/>
        <v>2022Provider A6</v>
      </c>
      <c r="B261" s="31" t="str">
        <f t="shared" si="36"/>
        <v>20216Male0-1</v>
      </c>
      <c r="C261" s="31" t="str">
        <f t="shared" si="37"/>
        <v>20226Male0-1</v>
      </c>
      <c r="D261" s="31" t="str">
        <f t="shared" si="38"/>
        <v>Provider A62022</v>
      </c>
      <c r="E261" s="179">
        <v>2022</v>
      </c>
      <c r="F261" s="23" t="s">
        <v>14</v>
      </c>
      <c r="G261" s="180">
        <v>6</v>
      </c>
      <c r="H261" s="180" t="s">
        <v>95</v>
      </c>
      <c r="I261" s="180" t="s">
        <v>6</v>
      </c>
      <c r="J261" s="181" t="s">
        <v>17</v>
      </c>
      <c r="K261" s="179">
        <v>20</v>
      </c>
      <c r="L261" s="180">
        <f t="shared" si="34"/>
        <v>274</v>
      </c>
      <c r="M261" s="182">
        <f t="shared" si="39"/>
        <v>7.2992700729927001E-2</v>
      </c>
      <c r="N261" s="172">
        <f t="shared" si="43"/>
        <v>0.65313206307451077</v>
      </c>
      <c r="O261" s="183">
        <f t="shared" si="40"/>
        <v>4.7673873217117572E-2</v>
      </c>
      <c r="P261" s="12">
        <f t="shared" si="41"/>
        <v>0.45101392578712413</v>
      </c>
      <c r="Q261" s="183">
        <f t="shared" si="42"/>
        <v>3.2920724510009054E-2</v>
      </c>
      <c r="S261" s="12"/>
    </row>
    <row r="262" spans="1:19" outlineLevel="1" x14ac:dyDescent="0.3">
      <c r="A262" s="31" t="str">
        <f t="shared" si="35"/>
        <v>2022Provider A6</v>
      </c>
      <c r="B262" s="31" t="str">
        <f t="shared" si="36"/>
        <v>20216Male2-18</v>
      </c>
      <c r="C262" s="31" t="str">
        <f t="shared" si="37"/>
        <v>20226Male2-18</v>
      </c>
      <c r="D262" s="31" t="str">
        <f t="shared" si="38"/>
        <v>Provider A62022</v>
      </c>
      <c r="E262" s="179">
        <v>2022</v>
      </c>
      <c r="F262" s="23" t="s">
        <v>14</v>
      </c>
      <c r="G262" s="180">
        <v>6</v>
      </c>
      <c r="H262" s="180" t="s">
        <v>95</v>
      </c>
      <c r="I262" s="180" t="s">
        <v>7</v>
      </c>
      <c r="J262" s="181" t="s">
        <v>17</v>
      </c>
      <c r="K262" s="179">
        <v>17</v>
      </c>
      <c r="L262" s="180">
        <f t="shared" si="34"/>
        <v>274</v>
      </c>
      <c r="M262" s="182">
        <f t="shared" si="39"/>
        <v>6.2043795620437957E-2</v>
      </c>
      <c r="N262" s="172">
        <f t="shared" si="43"/>
        <v>0.55124115925000949</v>
      </c>
      <c r="O262" s="183">
        <f t="shared" si="40"/>
        <v>3.4201093822080884E-2</v>
      </c>
      <c r="P262" s="12">
        <f t="shared" si="41"/>
        <v>0.71429397057032495</v>
      </c>
      <c r="Q262" s="183">
        <f t="shared" si="42"/>
        <v>4.4317509122976363E-2</v>
      </c>
      <c r="S262" s="12"/>
    </row>
    <row r="263" spans="1:19" outlineLevel="1" x14ac:dyDescent="0.3">
      <c r="A263" s="31" t="str">
        <f t="shared" si="35"/>
        <v>2022Provider A6</v>
      </c>
      <c r="B263" s="31" t="str">
        <f t="shared" si="36"/>
        <v>20216Male19-39</v>
      </c>
      <c r="C263" s="31" t="str">
        <f t="shared" si="37"/>
        <v>20226Male19-39</v>
      </c>
      <c r="D263" s="31" t="str">
        <f t="shared" si="38"/>
        <v>Provider A62022</v>
      </c>
      <c r="E263" s="179">
        <v>2022</v>
      </c>
      <c r="F263" s="23" t="s">
        <v>14</v>
      </c>
      <c r="G263" s="180">
        <v>6</v>
      </c>
      <c r="H263" s="180" t="s">
        <v>95</v>
      </c>
      <c r="I263" s="180" t="s">
        <v>8</v>
      </c>
      <c r="J263" s="181" t="s">
        <v>17</v>
      </c>
      <c r="K263" s="179">
        <v>15</v>
      </c>
      <c r="L263" s="180">
        <f t="shared" si="34"/>
        <v>274</v>
      </c>
      <c r="M263" s="182">
        <f t="shared" si="39"/>
        <v>5.4744525547445258E-2</v>
      </c>
      <c r="N263" s="172">
        <f t="shared" si="43"/>
        <v>0.65570201736701983</v>
      </c>
      <c r="O263" s="183">
        <f t="shared" si="40"/>
        <v>3.589609584126021E-2</v>
      </c>
      <c r="P263" s="12">
        <f t="shared" si="41"/>
        <v>0.58903677774742846</v>
      </c>
      <c r="Q263" s="183">
        <f t="shared" si="42"/>
        <v>3.2246538927778935E-2</v>
      </c>
      <c r="S263" s="12"/>
    </row>
    <row r="264" spans="1:19" outlineLevel="1" x14ac:dyDescent="0.3">
      <c r="A264" s="31" t="str">
        <f t="shared" si="35"/>
        <v>2022Provider A6</v>
      </c>
      <c r="B264" s="31" t="str">
        <f t="shared" si="36"/>
        <v>20216Male40-54</v>
      </c>
      <c r="C264" s="31" t="str">
        <f t="shared" si="37"/>
        <v>20226Male40-54</v>
      </c>
      <c r="D264" s="31" t="str">
        <f t="shared" si="38"/>
        <v>Provider A62022</v>
      </c>
      <c r="E264" s="179">
        <v>2022</v>
      </c>
      <c r="F264" s="23" t="s">
        <v>14</v>
      </c>
      <c r="G264" s="180">
        <v>6</v>
      </c>
      <c r="H264" s="180" t="s">
        <v>95</v>
      </c>
      <c r="I264" s="180" t="s">
        <v>9</v>
      </c>
      <c r="J264" s="181" t="s">
        <v>17</v>
      </c>
      <c r="K264" s="179">
        <v>16</v>
      </c>
      <c r="L264" s="180">
        <f t="shared" si="34"/>
        <v>274</v>
      </c>
      <c r="M264" s="182">
        <f t="shared" si="39"/>
        <v>5.8394160583941604E-2</v>
      </c>
      <c r="N264" s="172">
        <f t="shared" si="43"/>
        <v>0.80693412954044397</v>
      </c>
      <c r="O264" s="183">
        <f t="shared" si="40"/>
        <v>4.7120241141047819E-2</v>
      </c>
      <c r="P264" s="12">
        <f t="shared" si="41"/>
        <v>0.84411859599950634</v>
      </c>
      <c r="Q264" s="183">
        <f t="shared" si="42"/>
        <v>4.9291596846686499E-2</v>
      </c>
      <c r="S264" s="12"/>
    </row>
    <row r="265" spans="1:19" outlineLevel="1" x14ac:dyDescent="0.3">
      <c r="A265" s="31" t="str">
        <f t="shared" si="35"/>
        <v>2022Provider A6</v>
      </c>
      <c r="B265" s="31" t="str">
        <f t="shared" si="36"/>
        <v>20216Male55-64</v>
      </c>
      <c r="C265" s="31" t="str">
        <f t="shared" si="37"/>
        <v>20226Male55-64</v>
      </c>
      <c r="D265" s="31" t="str">
        <f t="shared" si="38"/>
        <v>Provider A62022</v>
      </c>
      <c r="E265" s="179">
        <v>2022</v>
      </c>
      <c r="F265" s="23" t="s">
        <v>14</v>
      </c>
      <c r="G265" s="180">
        <v>6</v>
      </c>
      <c r="H265" s="180" t="s">
        <v>95</v>
      </c>
      <c r="I265" s="180" t="s">
        <v>10</v>
      </c>
      <c r="J265" s="181" t="s">
        <v>17</v>
      </c>
      <c r="K265" s="179">
        <v>16</v>
      </c>
      <c r="L265" s="180">
        <f t="shared" si="34"/>
        <v>274</v>
      </c>
      <c r="M265" s="182">
        <f t="shared" si="39"/>
        <v>5.8394160583941604E-2</v>
      </c>
      <c r="N265" s="172">
        <f t="shared" si="43"/>
        <v>1.1359004014074956</v>
      </c>
      <c r="O265" s="183">
        <f t="shared" si="40"/>
        <v>6.6329950447153022E-2</v>
      </c>
      <c r="P265" s="12">
        <f t="shared" si="41"/>
        <v>1.1935309939348253</v>
      </c>
      <c r="Q265" s="183">
        <f t="shared" si="42"/>
        <v>6.9695240521741628E-2</v>
      </c>
      <c r="S265" s="12"/>
    </row>
    <row r="266" spans="1:19" outlineLevel="1" x14ac:dyDescent="0.3">
      <c r="A266" s="31" t="str">
        <f t="shared" si="35"/>
        <v>2022Provider A6</v>
      </c>
      <c r="B266" s="31" t="str">
        <f t="shared" si="36"/>
        <v>20216Male65-74</v>
      </c>
      <c r="C266" s="31" t="str">
        <f t="shared" si="37"/>
        <v>20226Male65-74</v>
      </c>
      <c r="D266" s="31" t="str">
        <f t="shared" si="38"/>
        <v>Provider A62022</v>
      </c>
      <c r="E266" s="179">
        <v>2022</v>
      </c>
      <c r="F266" s="23" t="s">
        <v>14</v>
      </c>
      <c r="G266" s="180">
        <v>6</v>
      </c>
      <c r="H266" s="180" t="s">
        <v>95</v>
      </c>
      <c r="I266" s="180" t="s">
        <v>11</v>
      </c>
      <c r="J266" s="181" t="s">
        <v>17</v>
      </c>
      <c r="K266" s="179">
        <v>15</v>
      </c>
      <c r="L266" s="180">
        <f t="shared" si="34"/>
        <v>274</v>
      </c>
      <c r="M266" s="182">
        <f t="shared" si="39"/>
        <v>5.4744525547445258E-2</v>
      </c>
      <c r="N266" s="172">
        <f t="shared" si="43"/>
        <v>1.1610464851106614</v>
      </c>
      <c r="O266" s="183">
        <f t="shared" si="40"/>
        <v>6.3560938965912125E-2</v>
      </c>
      <c r="P266" s="12">
        <f t="shared" si="41"/>
        <v>1.0167115874259622</v>
      </c>
      <c r="Q266" s="183">
        <f t="shared" si="42"/>
        <v>5.5659393472224213E-2</v>
      </c>
      <c r="S266" s="12"/>
    </row>
    <row r="267" spans="1:19" outlineLevel="1" x14ac:dyDescent="0.3">
      <c r="A267" s="31" t="str">
        <f t="shared" si="35"/>
        <v>2022Provider A6</v>
      </c>
      <c r="B267" s="31" t="str">
        <f t="shared" si="36"/>
        <v>20216Male75-84</v>
      </c>
      <c r="C267" s="31" t="str">
        <f t="shared" si="37"/>
        <v>20226Male75-84</v>
      </c>
      <c r="D267" s="31" t="str">
        <f t="shared" si="38"/>
        <v>Provider A62022</v>
      </c>
      <c r="E267" s="179">
        <v>2022</v>
      </c>
      <c r="F267" s="23" t="s">
        <v>14</v>
      </c>
      <c r="G267" s="180">
        <v>6</v>
      </c>
      <c r="H267" s="180" t="s">
        <v>95</v>
      </c>
      <c r="I267" s="180" t="s">
        <v>12</v>
      </c>
      <c r="J267" s="181" t="s">
        <v>17</v>
      </c>
      <c r="K267" s="179">
        <v>18</v>
      </c>
      <c r="L267" s="180">
        <f t="shared" si="34"/>
        <v>274</v>
      </c>
      <c r="M267" s="182">
        <f t="shared" si="39"/>
        <v>6.569343065693431E-2</v>
      </c>
      <c r="N267" s="172">
        <f t="shared" si="43"/>
        <v>1.1307798887039304</v>
      </c>
      <c r="O267" s="183">
        <f t="shared" si="40"/>
        <v>7.4284810206827548E-2</v>
      </c>
      <c r="P267" s="12">
        <f t="shared" si="41"/>
        <v>1.1641347676027269</v>
      </c>
      <c r="Q267" s="183">
        <f t="shared" si="42"/>
        <v>7.6476006630836077E-2</v>
      </c>
      <c r="S267" s="12"/>
    </row>
    <row r="268" spans="1:19" outlineLevel="1" x14ac:dyDescent="0.3">
      <c r="A268" s="31" t="str">
        <f t="shared" si="35"/>
        <v>2022Provider A6</v>
      </c>
      <c r="B268" s="31" t="str">
        <f t="shared" si="36"/>
        <v>20216Male85+</v>
      </c>
      <c r="C268" s="31" t="str">
        <f t="shared" si="37"/>
        <v>20226Male85+</v>
      </c>
      <c r="D268" s="31" t="str">
        <f t="shared" si="38"/>
        <v>Provider A62022</v>
      </c>
      <c r="E268" s="179">
        <v>2022</v>
      </c>
      <c r="F268" s="23" t="s">
        <v>14</v>
      </c>
      <c r="G268" s="180">
        <v>6</v>
      </c>
      <c r="H268" s="180" t="s">
        <v>95</v>
      </c>
      <c r="I268" s="180" t="s">
        <v>13</v>
      </c>
      <c r="J268" s="181" t="s">
        <v>17</v>
      </c>
      <c r="K268" s="179">
        <v>16</v>
      </c>
      <c r="L268" s="180">
        <f t="shared" si="34"/>
        <v>274</v>
      </c>
      <c r="M268" s="182">
        <f t="shared" si="39"/>
        <v>5.8394160583941604E-2</v>
      </c>
      <c r="N268" s="172">
        <f t="shared" si="43"/>
        <v>1.1835366862558121</v>
      </c>
      <c r="O268" s="183">
        <f t="shared" si="40"/>
        <v>6.9111631314208E-2</v>
      </c>
      <c r="P268" s="12">
        <f t="shared" si="41"/>
        <v>1.0462886517874448</v>
      </c>
      <c r="Q268" s="183">
        <f t="shared" si="42"/>
        <v>6.109714754963181E-2</v>
      </c>
      <c r="S268" s="12"/>
    </row>
    <row r="269" spans="1:19" outlineLevel="1" x14ac:dyDescent="0.3">
      <c r="A269" s="31" t="str">
        <f t="shared" si="35"/>
        <v>2022Provider B2</v>
      </c>
      <c r="B269" s="31" t="str">
        <f t="shared" si="36"/>
        <v>20212Female0-1</v>
      </c>
      <c r="C269" s="31" t="str">
        <f t="shared" si="37"/>
        <v>20222Female0-1</v>
      </c>
      <c r="D269" s="31" t="str">
        <f t="shared" si="38"/>
        <v>Provider B22022</v>
      </c>
      <c r="E269" s="179">
        <v>2022</v>
      </c>
      <c r="F269" s="180" t="s">
        <v>15</v>
      </c>
      <c r="G269" s="180">
        <v>2</v>
      </c>
      <c r="H269" s="180" t="s">
        <v>95</v>
      </c>
      <c r="I269" s="180" t="s">
        <v>6</v>
      </c>
      <c r="J269" s="181" t="s">
        <v>16</v>
      </c>
      <c r="K269" s="179">
        <v>17</v>
      </c>
      <c r="L269" s="180">
        <f t="shared" ref="L269:L300" si="44">VLOOKUP(A269,$D$30:$I$41,6,0)</f>
        <v>374</v>
      </c>
      <c r="M269" s="182">
        <f t="shared" si="39"/>
        <v>4.5454545454545456E-2</v>
      </c>
      <c r="N269" s="172">
        <f t="shared" si="43"/>
        <v>0.75095412188999533</v>
      </c>
      <c r="O269" s="183">
        <f t="shared" si="40"/>
        <v>3.413427826772706E-2</v>
      </c>
      <c r="P269" s="12">
        <f t="shared" si="41"/>
        <v>0.90506560109834522</v>
      </c>
      <c r="Q269" s="183">
        <f t="shared" si="42"/>
        <v>4.1139345504470237E-2</v>
      </c>
      <c r="S269" s="12"/>
    </row>
    <row r="270" spans="1:19" outlineLevel="1" x14ac:dyDescent="0.3">
      <c r="A270" s="31" t="str">
        <f t="shared" si="35"/>
        <v>2022Provider B2</v>
      </c>
      <c r="B270" s="31" t="str">
        <f t="shared" si="36"/>
        <v>20212Female2-18</v>
      </c>
      <c r="C270" s="31" t="str">
        <f t="shared" si="37"/>
        <v>20222Female2-18</v>
      </c>
      <c r="D270" s="31" t="str">
        <f t="shared" si="38"/>
        <v>Provider B22022</v>
      </c>
      <c r="E270" s="179">
        <v>2022</v>
      </c>
      <c r="F270" s="180" t="s">
        <v>15</v>
      </c>
      <c r="G270" s="180">
        <v>2</v>
      </c>
      <c r="H270" s="180" t="s">
        <v>95</v>
      </c>
      <c r="I270" s="180" t="s">
        <v>7</v>
      </c>
      <c r="J270" s="181" t="s">
        <v>16</v>
      </c>
      <c r="K270" s="179">
        <v>18</v>
      </c>
      <c r="L270" s="180">
        <f t="shared" si="44"/>
        <v>374</v>
      </c>
      <c r="M270" s="182">
        <f t="shared" si="39"/>
        <v>4.8128342245989303E-2</v>
      </c>
      <c r="N270" s="172">
        <f t="shared" si="43"/>
        <v>0.72819793637817731</v>
      </c>
      <c r="O270" s="183">
        <f t="shared" si="40"/>
        <v>3.5046959504832061E-2</v>
      </c>
      <c r="P270" s="12">
        <f t="shared" si="41"/>
        <v>0.63117899952063927</v>
      </c>
      <c r="Q270" s="183">
        <f t="shared" si="42"/>
        <v>3.0377598907410444E-2</v>
      </c>
      <c r="S270" s="12"/>
    </row>
    <row r="271" spans="1:19" outlineLevel="1" x14ac:dyDescent="0.3">
      <c r="A271" s="31" t="str">
        <f t="shared" si="35"/>
        <v>2022Provider B2</v>
      </c>
      <c r="B271" s="31" t="str">
        <f t="shared" si="36"/>
        <v>20212Female19-39</v>
      </c>
      <c r="C271" s="31" t="str">
        <f t="shared" si="37"/>
        <v>20222Female19-39</v>
      </c>
      <c r="D271" s="31" t="str">
        <f t="shared" si="38"/>
        <v>Provider B22022</v>
      </c>
      <c r="E271" s="179">
        <v>2022</v>
      </c>
      <c r="F271" s="180" t="s">
        <v>15</v>
      </c>
      <c r="G271" s="180">
        <v>2</v>
      </c>
      <c r="H271" s="180" t="s">
        <v>95</v>
      </c>
      <c r="I271" s="180" t="s">
        <v>8</v>
      </c>
      <c r="J271" s="181" t="s">
        <v>16</v>
      </c>
      <c r="K271" s="179">
        <v>29</v>
      </c>
      <c r="L271" s="180">
        <f t="shared" si="44"/>
        <v>374</v>
      </c>
      <c r="M271" s="182">
        <f t="shared" si="39"/>
        <v>7.7540106951871662E-2</v>
      </c>
      <c r="N271" s="172">
        <f t="shared" si="43"/>
        <v>0.99383960139842442</v>
      </c>
      <c r="O271" s="183">
        <f t="shared" si="40"/>
        <v>7.706242898543933E-2</v>
      </c>
      <c r="P271" s="12">
        <f t="shared" si="41"/>
        <v>1.06672471220006</v>
      </c>
      <c r="Q271" s="183">
        <f t="shared" si="42"/>
        <v>8.2713948272197177E-2</v>
      </c>
      <c r="S271" s="12"/>
    </row>
    <row r="272" spans="1:19" outlineLevel="1" x14ac:dyDescent="0.3">
      <c r="A272" s="31" t="str">
        <f t="shared" si="35"/>
        <v>2022Provider B2</v>
      </c>
      <c r="B272" s="31" t="str">
        <f t="shared" si="36"/>
        <v>20212Female40-54</v>
      </c>
      <c r="C272" s="31" t="str">
        <f t="shared" si="37"/>
        <v>20222Female40-54</v>
      </c>
      <c r="D272" s="31" t="str">
        <f t="shared" si="38"/>
        <v>Provider B22022</v>
      </c>
      <c r="E272" s="179">
        <v>2022</v>
      </c>
      <c r="F272" s="180" t="s">
        <v>15</v>
      </c>
      <c r="G272" s="180">
        <v>2</v>
      </c>
      <c r="H272" s="180" t="s">
        <v>95</v>
      </c>
      <c r="I272" s="180" t="s">
        <v>9</v>
      </c>
      <c r="J272" s="181" t="s">
        <v>16</v>
      </c>
      <c r="K272" s="179">
        <v>19</v>
      </c>
      <c r="L272" s="180">
        <f t="shared" si="44"/>
        <v>374</v>
      </c>
      <c r="M272" s="182">
        <f t="shared" si="39"/>
        <v>5.0802139037433157E-2</v>
      </c>
      <c r="N272" s="172">
        <f t="shared" si="43"/>
        <v>0.79943364749124357</v>
      </c>
      <c r="O272" s="183">
        <f t="shared" si="40"/>
        <v>4.0612939311052483E-2</v>
      </c>
      <c r="P272" s="12">
        <f t="shared" si="41"/>
        <v>0.78593923498002682</v>
      </c>
      <c r="Q272" s="183">
        <f t="shared" si="42"/>
        <v>3.9927394290429172E-2</v>
      </c>
      <c r="S272" s="12"/>
    </row>
    <row r="273" spans="1:19" outlineLevel="1" x14ac:dyDescent="0.3">
      <c r="A273" s="31" t="str">
        <f t="shared" si="35"/>
        <v>2022Provider B2</v>
      </c>
      <c r="B273" s="31" t="str">
        <f t="shared" si="36"/>
        <v>20212Female55-64</v>
      </c>
      <c r="C273" s="31" t="str">
        <f t="shared" si="37"/>
        <v>20222Female55-64</v>
      </c>
      <c r="D273" s="31" t="str">
        <f t="shared" si="38"/>
        <v>Provider B22022</v>
      </c>
      <c r="E273" s="179">
        <v>2022</v>
      </c>
      <c r="F273" s="180" t="s">
        <v>15</v>
      </c>
      <c r="G273" s="180">
        <v>2</v>
      </c>
      <c r="H273" s="180" t="s">
        <v>95</v>
      </c>
      <c r="I273" s="180" t="s">
        <v>10</v>
      </c>
      <c r="J273" s="181" t="s">
        <v>16</v>
      </c>
      <c r="K273" s="179">
        <v>25</v>
      </c>
      <c r="L273" s="180">
        <f t="shared" si="44"/>
        <v>374</v>
      </c>
      <c r="M273" s="182">
        <f t="shared" si="39"/>
        <v>6.684491978609626E-2</v>
      </c>
      <c r="N273" s="172">
        <f t="shared" si="43"/>
        <v>1.2751477962657958</v>
      </c>
      <c r="O273" s="183">
        <f t="shared" si="40"/>
        <v>8.5237152156804538E-2</v>
      </c>
      <c r="P273" s="12">
        <f t="shared" si="41"/>
        <v>1.0651145616910789</v>
      </c>
      <c r="Q273" s="183">
        <f t="shared" si="42"/>
        <v>7.1197497439243237E-2</v>
      </c>
      <c r="S273" s="12"/>
    </row>
    <row r="274" spans="1:19" outlineLevel="1" x14ac:dyDescent="0.3">
      <c r="A274" s="31" t="str">
        <f t="shared" si="35"/>
        <v>2022Provider B2</v>
      </c>
      <c r="B274" s="31" t="str">
        <f t="shared" si="36"/>
        <v>20212Female65-74</v>
      </c>
      <c r="C274" s="31" t="str">
        <f t="shared" si="37"/>
        <v>20222Female65-74</v>
      </c>
      <c r="D274" s="31" t="str">
        <f t="shared" si="38"/>
        <v>Provider B22022</v>
      </c>
      <c r="E274" s="179">
        <v>2022</v>
      </c>
      <c r="F274" s="180" t="s">
        <v>15</v>
      </c>
      <c r="G274" s="180">
        <v>2</v>
      </c>
      <c r="H274" s="180" t="s">
        <v>95</v>
      </c>
      <c r="I274" s="180" t="s">
        <v>11</v>
      </c>
      <c r="J274" s="181" t="s">
        <v>16</v>
      </c>
      <c r="K274" s="179">
        <v>26</v>
      </c>
      <c r="L274" s="180">
        <f t="shared" si="44"/>
        <v>374</v>
      </c>
      <c r="M274" s="182">
        <f t="shared" si="39"/>
        <v>6.9518716577540107E-2</v>
      </c>
      <c r="N274" s="172">
        <f t="shared" si="43"/>
        <v>1.1583280778767886</v>
      </c>
      <c r="O274" s="183">
        <f t="shared" si="40"/>
        <v>8.0525481349723274E-2</v>
      </c>
      <c r="P274" s="12">
        <f t="shared" si="41"/>
        <v>1.1873092765373001</v>
      </c>
      <c r="Q274" s="183">
        <f t="shared" si="42"/>
        <v>8.254021708548076E-2</v>
      </c>
      <c r="S274" s="12"/>
    </row>
    <row r="275" spans="1:19" outlineLevel="1" x14ac:dyDescent="0.3">
      <c r="A275" s="31" t="str">
        <f t="shared" si="35"/>
        <v>2022Provider B2</v>
      </c>
      <c r="B275" s="31" t="str">
        <f t="shared" si="36"/>
        <v>20212Female75-84</v>
      </c>
      <c r="C275" s="31" t="str">
        <f t="shared" si="37"/>
        <v>20222Female75-84</v>
      </c>
      <c r="D275" s="31" t="str">
        <f t="shared" si="38"/>
        <v>Provider B22022</v>
      </c>
      <c r="E275" s="179">
        <v>2022</v>
      </c>
      <c r="F275" s="180" t="s">
        <v>15</v>
      </c>
      <c r="G275" s="180">
        <v>2</v>
      </c>
      <c r="H275" s="180" t="s">
        <v>95</v>
      </c>
      <c r="I275" s="180" t="s">
        <v>12</v>
      </c>
      <c r="J275" s="181" t="s">
        <v>16</v>
      </c>
      <c r="K275" s="179">
        <v>30</v>
      </c>
      <c r="L275" s="180">
        <f t="shared" si="44"/>
        <v>374</v>
      </c>
      <c r="M275" s="182">
        <f t="shared" si="39"/>
        <v>8.0213903743315509E-2</v>
      </c>
      <c r="N275" s="172">
        <f t="shared" si="43"/>
        <v>1.1477997960595052</v>
      </c>
      <c r="O275" s="183">
        <f t="shared" si="40"/>
        <v>9.2069502357714328E-2</v>
      </c>
      <c r="P275" s="12">
        <f t="shared" si="41"/>
        <v>1.0902945749698278</v>
      </c>
      <c r="Q275" s="183">
        <f t="shared" si="42"/>
        <v>8.7456784088488865E-2</v>
      </c>
      <c r="S275" s="12"/>
    </row>
    <row r="276" spans="1:19" outlineLevel="1" x14ac:dyDescent="0.3">
      <c r="A276" s="31" t="str">
        <f t="shared" si="35"/>
        <v>2022Provider B2</v>
      </c>
      <c r="B276" s="31" t="str">
        <f t="shared" si="36"/>
        <v>20212Female85+</v>
      </c>
      <c r="C276" s="31" t="str">
        <f t="shared" si="37"/>
        <v>20222Female85+</v>
      </c>
      <c r="D276" s="31" t="str">
        <f t="shared" si="38"/>
        <v>Provider B22022</v>
      </c>
      <c r="E276" s="179">
        <v>2022</v>
      </c>
      <c r="F276" s="180" t="s">
        <v>15</v>
      </c>
      <c r="G276" s="180">
        <v>2</v>
      </c>
      <c r="H276" s="180" t="s">
        <v>95</v>
      </c>
      <c r="I276" s="180" t="s">
        <v>13</v>
      </c>
      <c r="J276" s="181" t="s">
        <v>16</v>
      </c>
      <c r="K276" s="179">
        <v>30</v>
      </c>
      <c r="L276" s="180">
        <f t="shared" si="44"/>
        <v>374</v>
      </c>
      <c r="M276" s="182">
        <f t="shared" si="39"/>
        <v>8.0213903743315509E-2</v>
      </c>
      <c r="N276" s="172">
        <f t="shared" si="43"/>
        <v>1.1988624562323651</v>
      </c>
      <c r="O276" s="183">
        <f t="shared" si="40"/>
        <v>9.6165437665697739E-2</v>
      </c>
      <c r="P276" s="12">
        <f t="shared" si="41"/>
        <v>1.2623579990412785</v>
      </c>
      <c r="Q276" s="183">
        <f t="shared" si="42"/>
        <v>0.10125866302470149</v>
      </c>
      <c r="S276" s="12"/>
    </row>
    <row r="277" spans="1:19" outlineLevel="1" x14ac:dyDescent="0.3">
      <c r="A277" s="31" t="str">
        <f t="shared" si="35"/>
        <v>2022Provider B2</v>
      </c>
      <c r="B277" s="31" t="str">
        <f t="shared" si="36"/>
        <v>20212Male0-1</v>
      </c>
      <c r="C277" s="31" t="str">
        <f t="shared" si="37"/>
        <v>20222Male0-1</v>
      </c>
      <c r="D277" s="31" t="str">
        <f t="shared" si="38"/>
        <v>Provider B22022</v>
      </c>
      <c r="E277" s="179">
        <v>2022</v>
      </c>
      <c r="F277" s="180" t="s">
        <v>15</v>
      </c>
      <c r="G277" s="180">
        <v>2</v>
      </c>
      <c r="H277" s="180" t="s">
        <v>95</v>
      </c>
      <c r="I277" s="180" t="s">
        <v>6</v>
      </c>
      <c r="J277" s="181" t="s">
        <v>17</v>
      </c>
      <c r="K277" s="179">
        <v>17</v>
      </c>
      <c r="L277" s="180">
        <f t="shared" si="44"/>
        <v>374</v>
      </c>
      <c r="M277" s="182">
        <f t="shared" si="39"/>
        <v>4.5454545454545456E-2</v>
      </c>
      <c r="N277" s="172">
        <f t="shared" si="43"/>
        <v>0.79168619625907755</v>
      </c>
      <c r="O277" s="183">
        <f t="shared" si="40"/>
        <v>3.5985736193594436E-2</v>
      </c>
      <c r="P277" s="12">
        <f t="shared" si="41"/>
        <v>0.74456788559523823</v>
      </c>
      <c r="Q277" s="183">
        <f t="shared" si="42"/>
        <v>3.3843994799783554E-2</v>
      </c>
      <c r="S277" s="12"/>
    </row>
    <row r="278" spans="1:19" outlineLevel="1" x14ac:dyDescent="0.3">
      <c r="A278" s="31" t="str">
        <f t="shared" si="35"/>
        <v>2022Provider B2</v>
      </c>
      <c r="B278" s="31" t="str">
        <f t="shared" si="36"/>
        <v>20212Male2-18</v>
      </c>
      <c r="C278" s="31" t="str">
        <f t="shared" si="37"/>
        <v>20222Male2-18</v>
      </c>
      <c r="D278" s="31" t="str">
        <f t="shared" si="38"/>
        <v>Provider B22022</v>
      </c>
      <c r="E278" s="179">
        <v>2022</v>
      </c>
      <c r="F278" s="180" t="s">
        <v>15</v>
      </c>
      <c r="G278" s="180">
        <v>2</v>
      </c>
      <c r="H278" s="180" t="s">
        <v>95</v>
      </c>
      <c r="I278" s="180" t="s">
        <v>7</v>
      </c>
      <c r="J278" s="181" t="s">
        <v>17</v>
      </c>
      <c r="K278" s="179">
        <v>18</v>
      </c>
      <c r="L278" s="180">
        <f t="shared" si="44"/>
        <v>374</v>
      </c>
      <c r="M278" s="182">
        <f t="shared" si="39"/>
        <v>4.8128342245989303E-2</v>
      </c>
      <c r="N278" s="172">
        <f t="shared" si="43"/>
        <v>0.47164335345643865</v>
      </c>
      <c r="O278" s="183">
        <f t="shared" si="40"/>
        <v>2.2699412733197581E-2</v>
      </c>
      <c r="P278" s="12">
        <f t="shared" si="41"/>
        <v>0.57068085796426915</v>
      </c>
      <c r="Q278" s="183">
        <f t="shared" si="42"/>
        <v>2.7465923645339157E-2</v>
      </c>
      <c r="S278" s="12"/>
    </row>
    <row r="279" spans="1:19" outlineLevel="1" x14ac:dyDescent="0.3">
      <c r="A279" s="31" t="str">
        <f t="shared" si="35"/>
        <v>2022Provider B2</v>
      </c>
      <c r="B279" s="31" t="str">
        <f t="shared" si="36"/>
        <v>20212Male19-39</v>
      </c>
      <c r="C279" s="31" t="str">
        <f t="shared" si="37"/>
        <v>20222Male19-39</v>
      </c>
      <c r="D279" s="31" t="str">
        <f t="shared" si="38"/>
        <v>Provider B22022</v>
      </c>
      <c r="E279" s="179">
        <v>2022</v>
      </c>
      <c r="F279" s="180" t="s">
        <v>15</v>
      </c>
      <c r="G279" s="180">
        <v>2</v>
      </c>
      <c r="H279" s="180" t="s">
        <v>95</v>
      </c>
      <c r="I279" s="180" t="s">
        <v>8</v>
      </c>
      <c r="J279" s="181" t="s">
        <v>17</v>
      </c>
      <c r="K279" s="179">
        <v>18</v>
      </c>
      <c r="L279" s="180">
        <f t="shared" si="44"/>
        <v>374</v>
      </c>
      <c r="M279" s="182">
        <f t="shared" si="39"/>
        <v>4.8128342245989303E-2</v>
      </c>
      <c r="N279" s="172">
        <f t="shared" si="43"/>
        <v>0.7814807122107269</v>
      </c>
      <c r="O279" s="183">
        <f t="shared" si="40"/>
        <v>3.7611371175917334E-2</v>
      </c>
      <c r="P279" s="12">
        <f t="shared" si="41"/>
        <v>0.86281027298781476</v>
      </c>
      <c r="Q279" s="183">
        <f t="shared" si="42"/>
        <v>4.1525628111713009E-2</v>
      </c>
      <c r="S279" s="12"/>
    </row>
    <row r="280" spans="1:19" outlineLevel="1" x14ac:dyDescent="0.3">
      <c r="A280" s="31" t="str">
        <f t="shared" si="35"/>
        <v>2022Provider B2</v>
      </c>
      <c r="B280" s="31" t="str">
        <f t="shared" si="36"/>
        <v>20212Male40-54</v>
      </c>
      <c r="C280" s="31" t="str">
        <f t="shared" si="37"/>
        <v>20222Male40-54</v>
      </c>
      <c r="D280" s="31" t="str">
        <f t="shared" si="38"/>
        <v>Provider B22022</v>
      </c>
      <c r="E280" s="179">
        <v>2022</v>
      </c>
      <c r="F280" s="180" t="s">
        <v>15</v>
      </c>
      <c r="G280" s="180">
        <v>2</v>
      </c>
      <c r="H280" s="180" t="s">
        <v>95</v>
      </c>
      <c r="I280" s="180" t="s">
        <v>9</v>
      </c>
      <c r="J280" s="181" t="s">
        <v>17</v>
      </c>
      <c r="K280" s="179">
        <v>17</v>
      </c>
      <c r="L280" s="180">
        <f t="shared" si="44"/>
        <v>374</v>
      </c>
      <c r="M280" s="182">
        <f t="shared" si="39"/>
        <v>4.5454545454545456E-2</v>
      </c>
      <c r="N280" s="172">
        <f t="shared" si="43"/>
        <v>0.77727779073329106</v>
      </c>
      <c r="O280" s="183">
        <f t="shared" si="40"/>
        <v>3.5330808669695048E-2</v>
      </c>
      <c r="P280" s="12">
        <f t="shared" si="41"/>
        <v>0.77441798879960888</v>
      </c>
      <c r="Q280" s="183">
        <f t="shared" si="42"/>
        <v>3.5200817672709495E-2</v>
      </c>
      <c r="S280" s="12"/>
    </row>
    <row r="281" spans="1:19" outlineLevel="1" x14ac:dyDescent="0.3">
      <c r="A281" s="31" t="str">
        <f t="shared" si="35"/>
        <v>2022Provider B2</v>
      </c>
      <c r="B281" s="31" t="str">
        <f t="shared" si="36"/>
        <v>20212Male55-64</v>
      </c>
      <c r="C281" s="31" t="str">
        <f t="shared" si="37"/>
        <v>20222Male55-64</v>
      </c>
      <c r="D281" s="31" t="str">
        <f t="shared" si="38"/>
        <v>Provider B22022</v>
      </c>
      <c r="E281" s="179">
        <v>2022</v>
      </c>
      <c r="F281" s="180" t="s">
        <v>15</v>
      </c>
      <c r="G281" s="180">
        <v>2</v>
      </c>
      <c r="H281" s="180" t="s">
        <v>95</v>
      </c>
      <c r="I281" s="180" t="s">
        <v>10</v>
      </c>
      <c r="J281" s="181" t="s">
        <v>17</v>
      </c>
      <c r="K281" s="179">
        <v>26</v>
      </c>
      <c r="L281" s="180">
        <f t="shared" si="44"/>
        <v>374</v>
      </c>
      <c r="M281" s="182">
        <f t="shared" si="39"/>
        <v>6.9518716577540107E-2</v>
      </c>
      <c r="N281" s="172">
        <f t="shared" si="43"/>
        <v>1.2026119849020631</v>
      </c>
      <c r="O281" s="183">
        <f t="shared" si="40"/>
        <v>8.360404173115947E-2</v>
      </c>
      <c r="P281" s="12">
        <f t="shared" si="41"/>
        <v>1.2046282124997567</v>
      </c>
      <c r="Q281" s="183">
        <f t="shared" si="42"/>
        <v>8.3744207286079342E-2</v>
      </c>
      <c r="S281" s="12"/>
    </row>
    <row r="282" spans="1:19" outlineLevel="1" x14ac:dyDescent="0.3">
      <c r="A282" s="31" t="str">
        <f t="shared" si="35"/>
        <v>2022Provider B2</v>
      </c>
      <c r="B282" s="31" t="str">
        <f t="shared" si="36"/>
        <v>20212Male65-74</v>
      </c>
      <c r="C282" s="31" t="str">
        <f t="shared" si="37"/>
        <v>20222Male65-74</v>
      </c>
      <c r="D282" s="31" t="str">
        <f t="shared" si="38"/>
        <v>Provider B22022</v>
      </c>
      <c r="E282" s="179">
        <v>2022</v>
      </c>
      <c r="F282" s="180" t="s">
        <v>15</v>
      </c>
      <c r="G282" s="180">
        <v>2</v>
      </c>
      <c r="H282" s="180" t="s">
        <v>95</v>
      </c>
      <c r="I282" s="180" t="s">
        <v>11</v>
      </c>
      <c r="J282" s="181" t="s">
        <v>17</v>
      </c>
      <c r="K282" s="179">
        <v>30</v>
      </c>
      <c r="L282" s="180">
        <f t="shared" si="44"/>
        <v>374</v>
      </c>
      <c r="M282" s="182">
        <f t="shared" si="39"/>
        <v>8.0213903743315509E-2</v>
      </c>
      <c r="N282" s="172">
        <f t="shared" si="43"/>
        <v>1.2074830028914525</v>
      </c>
      <c r="O282" s="183">
        <f t="shared" si="40"/>
        <v>9.6856925365624527E-2</v>
      </c>
      <c r="P282" s="12">
        <f t="shared" si="41"/>
        <v>1.0804109915264004</v>
      </c>
      <c r="Q282" s="183">
        <f t="shared" si="42"/>
        <v>8.6663983277518758E-2</v>
      </c>
      <c r="S282" s="12"/>
    </row>
    <row r="283" spans="1:19" outlineLevel="1" x14ac:dyDescent="0.3">
      <c r="A283" s="31" t="str">
        <f t="shared" si="35"/>
        <v>2022Provider B2</v>
      </c>
      <c r="B283" s="31" t="str">
        <f t="shared" si="36"/>
        <v>20212Male75-84</v>
      </c>
      <c r="C283" s="31" t="str">
        <f t="shared" si="37"/>
        <v>20222Male75-84</v>
      </c>
      <c r="D283" s="31" t="str">
        <f t="shared" si="38"/>
        <v>Provider B22022</v>
      </c>
      <c r="E283" s="179">
        <v>2022</v>
      </c>
      <c r="F283" s="180" t="s">
        <v>15</v>
      </c>
      <c r="G283" s="180">
        <v>2</v>
      </c>
      <c r="H283" s="180" t="s">
        <v>95</v>
      </c>
      <c r="I283" s="180" t="s">
        <v>12</v>
      </c>
      <c r="J283" s="181" t="s">
        <v>17</v>
      </c>
      <c r="K283" s="179">
        <v>28</v>
      </c>
      <c r="L283" s="180">
        <f t="shared" si="44"/>
        <v>374</v>
      </c>
      <c r="M283" s="182">
        <f t="shared" si="39"/>
        <v>7.4866310160427801E-2</v>
      </c>
      <c r="N283" s="172">
        <f t="shared" si="43"/>
        <v>1.0159249258739449</v>
      </c>
      <c r="O283" s="183">
        <f t="shared" si="40"/>
        <v>7.6058550600188388E-2</v>
      </c>
      <c r="P283" s="12">
        <f t="shared" si="41"/>
        <v>1.2880455164636302</v>
      </c>
      <c r="Q283" s="183">
        <f t="shared" si="42"/>
        <v>9.6431215136314558E-2</v>
      </c>
      <c r="S283" s="12"/>
    </row>
    <row r="284" spans="1:19" outlineLevel="1" x14ac:dyDescent="0.3">
      <c r="A284" s="31" t="str">
        <f t="shared" si="35"/>
        <v>2022Provider B2</v>
      </c>
      <c r="B284" s="31" t="str">
        <f t="shared" si="36"/>
        <v>20212Male85+</v>
      </c>
      <c r="C284" s="31" t="str">
        <f t="shared" si="37"/>
        <v>20222Male85+</v>
      </c>
      <c r="D284" s="31" t="str">
        <f t="shared" si="38"/>
        <v>Provider B22022</v>
      </c>
      <c r="E284" s="179">
        <v>2022</v>
      </c>
      <c r="F284" s="180" t="s">
        <v>15</v>
      </c>
      <c r="G284" s="180">
        <v>2</v>
      </c>
      <c r="H284" s="180" t="s">
        <v>95</v>
      </c>
      <c r="I284" s="180" t="s">
        <v>13</v>
      </c>
      <c r="J284" s="181" t="s">
        <v>17</v>
      </c>
      <c r="K284" s="179">
        <v>26</v>
      </c>
      <c r="L284" s="180">
        <f t="shared" si="44"/>
        <v>374</v>
      </c>
      <c r="M284" s="182">
        <f t="shared" si="39"/>
        <v>6.9518716577540107E-2</v>
      </c>
      <c r="N284" s="172">
        <f t="shared" si="43"/>
        <v>1.3201442031274064</v>
      </c>
      <c r="O284" s="183">
        <f t="shared" si="40"/>
        <v>9.177473069869671E-2</v>
      </c>
      <c r="P284" s="12">
        <f t="shared" si="41"/>
        <v>1.1954667463746891</v>
      </c>
      <c r="Q284" s="183">
        <f t="shared" si="42"/>
        <v>8.3107313919096037E-2</v>
      </c>
      <c r="S284" s="12"/>
    </row>
    <row r="285" spans="1:19" outlineLevel="1" x14ac:dyDescent="0.3">
      <c r="A285" s="31" t="str">
        <f t="shared" si="35"/>
        <v>2022Provider B6</v>
      </c>
      <c r="B285" s="31" t="str">
        <f t="shared" si="36"/>
        <v>20216Female0-1</v>
      </c>
      <c r="C285" s="31" t="str">
        <f t="shared" si="37"/>
        <v>20226Female0-1</v>
      </c>
      <c r="D285" s="31" t="str">
        <f t="shared" si="38"/>
        <v>Provider B62022</v>
      </c>
      <c r="E285" s="179">
        <v>2022</v>
      </c>
      <c r="F285" s="180" t="s">
        <v>15</v>
      </c>
      <c r="G285" s="180">
        <v>6</v>
      </c>
      <c r="H285" s="180" t="s">
        <v>95</v>
      </c>
      <c r="I285" s="180" t="s">
        <v>6</v>
      </c>
      <c r="J285" s="181" t="s">
        <v>16</v>
      </c>
      <c r="K285" s="179">
        <v>16</v>
      </c>
      <c r="L285" s="180">
        <f t="shared" si="44"/>
        <v>376</v>
      </c>
      <c r="M285" s="182">
        <f t="shared" si="39"/>
        <v>4.2553191489361701E-2</v>
      </c>
      <c r="N285" s="172">
        <f t="shared" si="43"/>
        <v>0.78320569306800547</v>
      </c>
      <c r="O285" s="183">
        <f t="shared" si="40"/>
        <v>3.3327901832681084E-2</v>
      </c>
      <c r="P285" s="12">
        <f t="shared" si="41"/>
        <v>0.82293832017536717</v>
      </c>
      <c r="Q285" s="183">
        <f t="shared" si="42"/>
        <v>3.5018651922356051E-2</v>
      </c>
      <c r="S285" s="12"/>
    </row>
    <row r="286" spans="1:19" outlineLevel="1" x14ac:dyDescent="0.3">
      <c r="A286" s="31" t="str">
        <f t="shared" si="35"/>
        <v>2022Provider B6</v>
      </c>
      <c r="B286" s="31" t="str">
        <f t="shared" si="36"/>
        <v>20216Female2-18</v>
      </c>
      <c r="C286" s="31" t="str">
        <f t="shared" si="37"/>
        <v>20226Female2-18</v>
      </c>
      <c r="D286" s="31" t="str">
        <f t="shared" si="38"/>
        <v>Provider B62022</v>
      </c>
      <c r="E286" s="179">
        <v>2022</v>
      </c>
      <c r="F286" s="180" t="s">
        <v>15</v>
      </c>
      <c r="G286" s="180">
        <v>6</v>
      </c>
      <c r="H286" s="180" t="s">
        <v>95</v>
      </c>
      <c r="I286" s="180" t="s">
        <v>7</v>
      </c>
      <c r="J286" s="181" t="s">
        <v>16</v>
      </c>
      <c r="K286" s="179">
        <v>19</v>
      </c>
      <c r="L286" s="180">
        <f t="shared" si="44"/>
        <v>376</v>
      </c>
      <c r="M286" s="182">
        <f t="shared" si="39"/>
        <v>5.0531914893617018E-2</v>
      </c>
      <c r="N286" s="172">
        <f t="shared" si="43"/>
        <v>0.71480705563475488</v>
      </c>
      <c r="O286" s="183">
        <f t="shared" si="40"/>
        <v>3.61205693006924E-2</v>
      </c>
      <c r="P286" s="12">
        <f t="shared" si="41"/>
        <v>0.95331662962175523</v>
      </c>
      <c r="Q286" s="183">
        <f t="shared" si="42"/>
        <v>4.8172914794716352E-2</v>
      </c>
      <c r="S286" s="12"/>
    </row>
    <row r="287" spans="1:19" outlineLevel="1" x14ac:dyDescent="0.3">
      <c r="A287" s="31" t="str">
        <f t="shared" si="35"/>
        <v>2022Provider B6</v>
      </c>
      <c r="B287" s="31" t="str">
        <f t="shared" si="36"/>
        <v>20216Female19-39</v>
      </c>
      <c r="C287" s="31" t="str">
        <f t="shared" si="37"/>
        <v>20226Female19-39</v>
      </c>
      <c r="D287" s="31" t="str">
        <f t="shared" si="38"/>
        <v>Provider B62022</v>
      </c>
      <c r="E287" s="179">
        <v>2022</v>
      </c>
      <c r="F287" s="180" t="s">
        <v>15</v>
      </c>
      <c r="G287" s="180">
        <v>6</v>
      </c>
      <c r="H287" s="180" t="s">
        <v>95</v>
      </c>
      <c r="I287" s="180" t="s">
        <v>8</v>
      </c>
      <c r="J287" s="181" t="s">
        <v>16</v>
      </c>
      <c r="K287" s="179">
        <v>28</v>
      </c>
      <c r="L287" s="180">
        <f t="shared" si="44"/>
        <v>376</v>
      </c>
      <c r="M287" s="182">
        <f t="shared" si="39"/>
        <v>7.4468085106382975E-2</v>
      </c>
      <c r="N287" s="172">
        <f t="shared" si="43"/>
        <v>1.2060636171432488</v>
      </c>
      <c r="O287" s="183">
        <f t="shared" si="40"/>
        <v>8.981324808513555E-2</v>
      </c>
      <c r="P287" s="12">
        <f t="shared" si="41"/>
        <v>1.1014375530447924</v>
      </c>
      <c r="Q287" s="183">
        <f t="shared" si="42"/>
        <v>8.202194543950582E-2</v>
      </c>
      <c r="S287" s="12"/>
    </row>
    <row r="288" spans="1:19" outlineLevel="1" x14ac:dyDescent="0.3">
      <c r="A288" s="31" t="str">
        <f t="shared" si="35"/>
        <v>2022Provider B6</v>
      </c>
      <c r="B288" s="31" t="str">
        <f t="shared" si="36"/>
        <v>20216Female40-54</v>
      </c>
      <c r="C288" s="31" t="str">
        <f t="shared" si="37"/>
        <v>20226Female40-54</v>
      </c>
      <c r="D288" s="31" t="str">
        <f t="shared" si="38"/>
        <v>Provider B62022</v>
      </c>
      <c r="E288" s="179">
        <v>2022</v>
      </c>
      <c r="F288" s="180" t="s">
        <v>15</v>
      </c>
      <c r="G288" s="180">
        <v>6</v>
      </c>
      <c r="H288" s="180" t="s">
        <v>95</v>
      </c>
      <c r="I288" s="180" t="s">
        <v>9</v>
      </c>
      <c r="J288" s="181" t="s">
        <v>16</v>
      </c>
      <c r="K288" s="179">
        <v>19</v>
      </c>
      <c r="L288" s="180">
        <f t="shared" si="44"/>
        <v>376</v>
      </c>
      <c r="M288" s="182">
        <f t="shared" si="39"/>
        <v>5.0531914893617018E-2</v>
      </c>
      <c r="N288" s="172">
        <f t="shared" si="43"/>
        <v>0.75113403261853762</v>
      </c>
      <c r="O288" s="183">
        <f t="shared" si="40"/>
        <v>3.795624100997929E-2</v>
      </c>
      <c r="P288" s="12">
        <f t="shared" si="41"/>
        <v>0.73098956183138419</v>
      </c>
      <c r="Q288" s="183">
        <f t="shared" si="42"/>
        <v>3.6938302326585903E-2</v>
      </c>
      <c r="S288" s="12"/>
    </row>
    <row r="289" spans="1:19" outlineLevel="1" x14ac:dyDescent="0.3">
      <c r="A289" s="31" t="str">
        <f t="shared" si="35"/>
        <v>2022Provider B6</v>
      </c>
      <c r="B289" s="31" t="str">
        <f t="shared" si="36"/>
        <v>20216Female55-64</v>
      </c>
      <c r="C289" s="31" t="str">
        <f t="shared" si="37"/>
        <v>20226Female55-64</v>
      </c>
      <c r="D289" s="31" t="str">
        <f t="shared" si="38"/>
        <v>Provider B62022</v>
      </c>
      <c r="E289" s="179">
        <v>2022</v>
      </c>
      <c r="F289" s="180" t="s">
        <v>15</v>
      </c>
      <c r="G289" s="180">
        <v>6</v>
      </c>
      <c r="H289" s="180" t="s">
        <v>95</v>
      </c>
      <c r="I289" s="180" t="s">
        <v>10</v>
      </c>
      <c r="J289" s="181" t="s">
        <v>16</v>
      </c>
      <c r="K289" s="179">
        <v>26</v>
      </c>
      <c r="L289" s="180">
        <f t="shared" si="44"/>
        <v>376</v>
      </c>
      <c r="M289" s="182">
        <f t="shared" si="39"/>
        <v>6.9148936170212769E-2</v>
      </c>
      <c r="N289" s="172">
        <f t="shared" si="43"/>
        <v>1.2841871188879703</v>
      </c>
      <c r="O289" s="183">
        <f t="shared" si="40"/>
        <v>8.8800173114593692E-2</v>
      </c>
      <c r="P289" s="12">
        <f t="shared" si="41"/>
        <v>1.1506199428430404</v>
      </c>
      <c r="Q289" s="183">
        <f t="shared" si="42"/>
        <v>7.9564144983827259E-2</v>
      </c>
      <c r="S289" s="12"/>
    </row>
    <row r="290" spans="1:19" outlineLevel="1" x14ac:dyDescent="0.3">
      <c r="A290" s="31" t="str">
        <f t="shared" si="35"/>
        <v>2022Provider B6</v>
      </c>
      <c r="B290" s="31" t="str">
        <f t="shared" si="36"/>
        <v>20216Female65-74</v>
      </c>
      <c r="C290" s="31" t="str">
        <f t="shared" si="37"/>
        <v>20226Female65-74</v>
      </c>
      <c r="D290" s="31" t="str">
        <f t="shared" si="38"/>
        <v>Provider B62022</v>
      </c>
      <c r="E290" s="179">
        <v>2022</v>
      </c>
      <c r="F290" s="180" t="s">
        <v>15</v>
      </c>
      <c r="G290" s="180">
        <v>6</v>
      </c>
      <c r="H290" s="180" t="s">
        <v>95</v>
      </c>
      <c r="I290" s="180" t="s">
        <v>11</v>
      </c>
      <c r="J290" s="181" t="s">
        <v>16</v>
      </c>
      <c r="K290" s="179">
        <v>26</v>
      </c>
      <c r="L290" s="180">
        <f t="shared" si="44"/>
        <v>376</v>
      </c>
      <c r="M290" s="182">
        <f t="shared" si="39"/>
        <v>6.9148936170212769E-2</v>
      </c>
      <c r="N290" s="172">
        <f t="shared" si="43"/>
        <v>1.2097211262172238</v>
      </c>
      <c r="O290" s="183">
        <f t="shared" si="40"/>
        <v>8.3650928940552718E-2</v>
      </c>
      <c r="P290" s="12">
        <f t="shared" si="41"/>
        <v>1.14722898190483</v>
      </c>
      <c r="Q290" s="183">
        <f t="shared" si="42"/>
        <v>7.9329663642355275E-2</v>
      </c>
      <c r="S290" s="12"/>
    </row>
    <row r="291" spans="1:19" outlineLevel="1" x14ac:dyDescent="0.3">
      <c r="A291" s="31" t="str">
        <f t="shared" si="35"/>
        <v>2022Provider B6</v>
      </c>
      <c r="B291" s="31" t="str">
        <f t="shared" si="36"/>
        <v>20216Female75-84</v>
      </c>
      <c r="C291" s="31" t="str">
        <f t="shared" si="37"/>
        <v>20226Female75-84</v>
      </c>
      <c r="D291" s="31" t="str">
        <f t="shared" si="38"/>
        <v>Provider B62022</v>
      </c>
      <c r="E291" s="179">
        <v>2022</v>
      </c>
      <c r="F291" s="180" t="s">
        <v>15</v>
      </c>
      <c r="G291" s="180">
        <v>6</v>
      </c>
      <c r="H291" s="180" t="s">
        <v>95</v>
      </c>
      <c r="I291" s="180" t="s">
        <v>12</v>
      </c>
      <c r="J291" s="181" t="s">
        <v>16</v>
      </c>
      <c r="K291" s="179">
        <v>28</v>
      </c>
      <c r="L291" s="180">
        <f t="shared" si="44"/>
        <v>376</v>
      </c>
      <c r="M291" s="182">
        <f t="shared" si="39"/>
        <v>7.4468085106382975E-2</v>
      </c>
      <c r="N291" s="172">
        <f t="shared" si="43"/>
        <v>1.2289230488555924</v>
      </c>
      <c r="O291" s="183">
        <f t="shared" si="40"/>
        <v>9.1515546191373906E-2</v>
      </c>
      <c r="P291" s="12">
        <f t="shared" si="41"/>
        <v>1.3773052970997037</v>
      </c>
      <c r="Q291" s="183">
        <f t="shared" si="42"/>
        <v>0.10256528808189283</v>
      </c>
      <c r="S291" s="12"/>
    </row>
    <row r="292" spans="1:19" outlineLevel="1" x14ac:dyDescent="0.3">
      <c r="A292" s="31" t="str">
        <f t="shared" si="35"/>
        <v>2022Provider B6</v>
      </c>
      <c r="B292" s="31" t="str">
        <f t="shared" si="36"/>
        <v>20216Female85+</v>
      </c>
      <c r="C292" s="31" t="str">
        <f t="shared" si="37"/>
        <v>20226Female85+</v>
      </c>
      <c r="D292" s="31" t="str">
        <f t="shared" si="38"/>
        <v>Provider B62022</v>
      </c>
      <c r="E292" s="179">
        <v>2022</v>
      </c>
      <c r="F292" s="180" t="s">
        <v>15</v>
      </c>
      <c r="G292" s="180">
        <v>6</v>
      </c>
      <c r="H292" s="180" t="s">
        <v>95</v>
      </c>
      <c r="I292" s="180" t="s">
        <v>13</v>
      </c>
      <c r="J292" s="181" t="s">
        <v>16</v>
      </c>
      <c r="K292" s="179">
        <v>28</v>
      </c>
      <c r="L292" s="180">
        <f t="shared" si="44"/>
        <v>376</v>
      </c>
      <c r="M292" s="182">
        <f t="shared" si="39"/>
        <v>7.4468085106382975E-2</v>
      </c>
      <c r="N292" s="172">
        <f t="shared" si="43"/>
        <v>1.1070325834120349</v>
      </c>
      <c r="O292" s="183">
        <f t="shared" si="40"/>
        <v>8.243859663706643E-2</v>
      </c>
      <c r="P292" s="12">
        <f t="shared" si="41"/>
        <v>1.29187268087401</v>
      </c>
      <c r="Q292" s="183">
        <f t="shared" si="42"/>
        <v>9.6203284745936909E-2</v>
      </c>
      <c r="S292" s="12"/>
    </row>
    <row r="293" spans="1:19" outlineLevel="1" x14ac:dyDescent="0.3">
      <c r="A293" s="31" t="str">
        <f t="shared" si="35"/>
        <v>2022Provider B6</v>
      </c>
      <c r="B293" s="31" t="str">
        <f t="shared" si="36"/>
        <v>20216Male0-1</v>
      </c>
      <c r="C293" s="31" t="str">
        <f t="shared" si="37"/>
        <v>20226Male0-1</v>
      </c>
      <c r="D293" s="31" t="str">
        <f t="shared" si="38"/>
        <v>Provider B62022</v>
      </c>
      <c r="E293" s="179">
        <v>2022</v>
      </c>
      <c r="F293" s="180" t="s">
        <v>15</v>
      </c>
      <c r="G293" s="180">
        <v>6</v>
      </c>
      <c r="H293" s="180" t="s">
        <v>95</v>
      </c>
      <c r="I293" s="180" t="s">
        <v>6</v>
      </c>
      <c r="J293" s="181" t="s">
        <v>17</v>
      </c>
      <c r="K293" s="179">
        <v>19</v>
      </c>
      <c r="L293" s="180">
        <f t="shared" si="44"/>
        <v>376</v>
      </c>
      <c r="M293" s="182">
        <f t="shared" si="39"/>
        <v>5.0531914893617018E-2</v>
      </c>
      <c r="N293" s="172">
        <f t="shared" si="43"/>
        <v>0.65313206307451077</v>
      </c>
      <c r="O293" s="183">
        <f t="shared" si="40"/>
        <v>3.3004013825573678E-2</v>
      </c>
      <c r="P293" s="12">
        <f t="shared" si="41"/>
        <v>0.45101392578712413</v>
      </c>
      <c r="Q293" s="183">
        <f t="shared" si="42"/>
        <v>2.2790597313711056E-2</v>
      </c>
      <c r="S293" s="12"/>
    </row>
    <row r="294" spans="1:19" outlineLevel="1" x14ac:dyDescent="0.3">
      <c r="A294" s="31" t="str">
        <f t="shared" si="35"/>
        <v>2022Provider B6</v>
      </c>
      <c r="B294" s="31" t="str">
        <f t="shared" si="36"/>
        <v>20216Male2-18</v>
      </c>
      <c r="C294" s="31" t="str">
        <f t="shared" si="37"/>
        <v>20226Male2-18</v>
      </c>
      <c r="D294" s="31" t="str">
        <f t="shared" si="38"/>
        <v>Provider B62022</v>
      </c>
      <c r="E294" s="179">
        <v>2022</v>
      </c>
      <c r="F294" s="180" t="s">
        <v>15</v>
      </c>
      <c r="G294" s="180">
        <v>6</v>
      </c>
      <c r="H294" s="180" t="s">
        <v>95</v>
      </c>
      <c r="I294" s="180" t="s">
        <v>7</v>
      </c>
      <c r="J294" s="181" t="s">
        <v>17</v>
      </c>
      <c r="K294" s="179">
        <v>17</v>
      </c>
      <c r="L294" s="180">
        <f t="shared" si="44"/>
        <v>376</v>
      </c>
      <c r="M294" s="182">
        <f t="shared" si="39"/>
        <v>4.5212765957446811E-2</v>
      </c>
      <c r="N294" s="172">
        <f t="shared" si="43"/>
        <v>0.55124115925000949</v>
      </c>
      <c r="O294" s="183">
        <f t="shared" si="40"/>
        <v>2.4923137519282344E-2</v>
      </c>
      <c r="P294" s="12">
        <f t="shared" si="41"/>
        <v>0.71429397057032495</v>
      </c>
      <c r="Q294" s="183">
        <f t="shared" si="42"/>
        <v>3.2295206116211506E-2</v>
      </c>
      <c r="S294" s="12"/>
    </row>
    <row r="295" spans="1:19" outlineLevel="1" x14ac:dyDescent="0.3">
      <c r="A295" s="31" t="str">
        <f t="shared" si="35"/>
        <v>2022Provider B6</v>
      </c>
      <c r="B295" s="31" t="str">
        <f t="shared" si="36"/>
        <v>20216Male19-39</v>
      </c>
      <c r="C295" s="31" t="str">
        <f t="shared" si="37"/>
        <v>20226Male19-39</v>
      </c>
      <c r="D295" s="31" t="str">
        <f t="shared" si="38"/>
        <v>Provider B62022</v>
      </c>
      <c r="E295" s="179">
        <v>2022</v>
      </c>
      <c r="F295" s="180" t="s">
        <v>15</v>
      </c>
      <c r="G295" s="180">
        <v>6</v>
      </c>
      <c r="H295" s="180" t="s">
        <v>95</v>
      </c>
      <c r="I295" s="180" t="s">
        <v>8</v>
      </c>
      <c r="J295" s="181" t="s">
        <v>17</v>
      </c>
      <c r="K295" s="179">
        <v>16</v>
      </c>
      <c r="L295" s="180">
        <f t="shared" si="44"/>
        <v>376</v>
      </c>
      <c r="M295" s="182">
        <f t="shared" si="39"/>
        <v>4.2553191489361701E-2</v>
      </c>
      <c r="N295" s="172">
        <f t="shared" si="43"/>
        <v>0.65570201736701983</v>
      </c>
      <c r="O295" s="183">
        <f t="shared" si="40"/>
        <v>2.7902213504979567E-2</v>
      </c>
      <c r="P295" s="12">
        <f t="shared" si="41"/>
        <v>0.58903677774742846</v>
      </c>
      <c r="Q295" s="183">
        <f t="shared" si="42"/>
        <v>2.5065394797762913E-2</v>
      </c>
      <c r="S295" s="12"/>
    </row>
    <row r="296" spans="1:19" outlineLevel="1" x14ac:dyDescent="0.3">
      <c r="A296" s="31" t="str">
        <f t="shared" si="35"/>
        <v>2022Provider B6</v>
      </c>
      <c r="B296" s="31" t="str">
        <f t="shared" si="36"/>
        <v>20216Male40-54</v>
      </c>
      <c r="C296" s="31" t="str">
        <f t="shared" si="37"/>
        <v>20226Male40-54</v>
      </c>
      <c r="D296" s="31" t="str">
        <f t="shared" si="38"/>
        <v>Provider B62022</v>
      </c>
      <c r="E296" s="179">
        <v>2022</v>
      </c>
      <c r="F296" s="180" t="s">
        <v>15</v>
      </c>
      <c r="G296" s="180">
        <v>6</v>
      </c>
      <c r="H296" s="180" t="s">
        <v>95</v>
      </c>
      <c r="I296" s="180" t="s">
        <v>9</v>
      </c>
      <c r="J296" s="181" t="s">
        <v>17</v>
      </c>
      <c r="K296" s="179">
        <v>20</v>
      </c>
      <c r="L296" s="180">
        <f t="shared" si="44"/>
        <v>376</v>
      </c>
      <c r="M296" s="182">
        <f t="shared" si="39"/>
        <v>5.3191489361702128E-2</v>
      </c>
      <c r="N296" s="172">
        <f t="shared" si="43"/>
        <v>0.80693412954044397</v>
      </c>
      <c r="O296" s="183">
        <f t="shared" si="40"/>
        <v>4.2922028167044893E-2</v>
      </c>
      <c r="P296" s="12">
        <f t="shared" si="41"/>
        <v>0.84411859599950634</v>
      </c>
      <c r="Q296" s="183">
        <f t="shared" si="42"/>
        <v>4.489992531912268E-2</v>
      </c>
      <c r="S296" s="12"/>
    </row>
    <row r="297" spans="1:19" outlineLevel="1" x14ac:dyDescent="0.3">
      <c r="A297" s="31" t="str">
        <f t="shared" si="35"/>
        <v>2022Provider B6</v>
      </c>
      <c r="B297" s="31" t="str">
        <f t="shared" si="36"/>
        <v>20216Male55-64</v>
      </c>
      <c r="C297" s="31" t="str">
        <f t="shared" si="37"/>
        <v>20226Male55-64</v>
      </c>
      <c r="D297" s="31" t="str">
        <f t="shared" si="38"/>
        <v>Provider B62022</v>
      </c>
      <c r="E297" s="179">
        <v>2022</v>
      </c>
      <c r="F297" s="180" t="s">
        <v>15</v>
      </c>
      <c r="G297" s="180">
        <v>6</v>
      </c>
      <c r="H297" s="180" t="s">
        <v>95</v>
      </c>
      <c r="I297" s="180" t="s">
        <v>10</v>
      </c>
      <c r="J297" s="181" t="s">
        <v>17</v>
      </c>
      <c r="K297" s="179">
        <v>30</v>
      </c>
      <c r="L297" s="180">
        <f t="shared" si="44"/>
        <v>376</v>
      </c>
      <c r="M297" s="182">
        <f t="shared" si="39"/>
        <v>7.9787234042553196E-2</v>
      </c>
      <c r="N297" s="172">
        <f t="shared" si="43"/>
        <v>1.1359004014074956</v>
      </c>
      <c r="O297" s="183">
        <f t="shared" si="40"/>
        <v>9.063035117612997E-2</v>
      </c>
      <c r="P297" s="12">
        <f t="shared" si="41"/>
        <v>1.1935309939348253</v>
      </c>
      <c r="Q297" s="183">
        <f t="shared" si="42"/>
        <v>9.5228536750119053E-2</v>
      </c>
      <c r="S297" s="12"/>
    </row>
    <row r="298" spans="1:19" outlineLevel="1" x14ac:dyDescent="0.3">
      <c r="A298" s="31" t="str">
        <f t="shared" si="35"/>
        <v>2022Provider B6</v>
      </c>
      <c r="B298" s="31" t="str">
        <f t="shared" si="36"/>
        <v>20216Male65-74</v>
      </c>
      <c r="C298" s="31" t="str">
        <f t="shared" si="37"/>
        <v>20226Male65-74</v>
      </c>
      <c r="D298" s="31" t="str">
        <f t="shared" si="38"/>
        <v>Provider B62022</v>
      </c>
      <c r="E298" s="179">
        <v>2022</v>
      </c>
      <c r="F298" s="180" t="s">
        <v>15</v>
      </c>
      <c r="G298" s="180">
        <v>6</v>
      </c>
      <c r="H298" s="180" t="s">
        <v>95</v>
      </c>
      <c r="I298" s="180" t="s">
        <v>11</v>
      </c>
      <c r="J298" s="181" t="s">
        <v>17</v>
      </c>
      <c r="K298" s="179">
        <v>26</v>
      </c>
      <c r="L298" s="180">
        <f t="shared" si="44"/>
        <v>376</v>
      </c>
      <c r="M298" s="182">
        <f t="shared" si="39"/>
        <v>6.9148936170212769E-2</v>
      </c>
      <c r="N298" s="172">
        <f t="shared" si="43"/>
        <v>1.1610464851106614</v>
      </c>
      <c r="O298" s="183">
        <f t="shared" si="40"/>
        <v>8.028512928956702E-2</v>
      </c>
      <c r="P298" s="12">
        <f t="shared" si="41"/>
        <v>1.0167115874259622</v>
      </c>
      <c r="Q298" s="183">
        <f t="shared" si="42"/>
        <v>7.030452466243356E-2</v>
      </c>
      <c r="S298" s="12"/>
    </row>
    <row r="299" spans="1:19" outlineLevel="1" x14ac:dyDescent="0.3">
      <c r="A299" s="31" t="str">
        <f t="shared" si="35"/>
        <v>2022Provider B6</v>
      </c>
      <c r="B299" s="31" t="str">
        <f t="shared" si="36"/>
        <v>20216Male75-84</v>
      </c>
      <c r="C299" s="31" t="str">
        <f t="shared" si="37"/>
        <v>20226Male75-84</v>
      </c>
      <c r="D299" s="31" t="str">
        <f t="shared" si="38"/>
        <v>Provider B62022</v>
      </c>
      <c r="E299" s="179">
        <v>2022</v>
      </c>
      <c r="F299" s="180" t="s">
        <v>15</v>
      </c>
      <c r="G299" s="180">
        <v>6</v>
      </c>
      <c r="H299" s="180" t="s">
        <v>95</v>
      </c>
      <c r="I299" s="180" t="s">
        <v>12</v>
      </c>
      <c r="J299" s="181" t="s">
        <v>17</v>
      </c>
      <c r="K299" s="179">
        <v>30</v>
      </c>
      <c r="L299" s="180">
        <f t="shared" si="44"/>
        <v>376</v>
      </c>
      <c r="M299" s="182">
        <f t="shared" si="39"/>
        <v>7.9787234042553196E-2</v>
      </c>
      <c r="N299" s="172">
        <f t="shared" si="43"/>
        <v>1.1307798887039304</v>
      </c>
      <c r="O299" s="183">
        <f t="shared" si="40"/>
        <v>9.0221799630632746E-2</v>
      </c>
      <c r="P299" s="12">
        <f t="shared" si="41"/>
        <v>1.1641347676027269</v>
      </c>
      <c r="Q299" s="183">
        <f t="shared" si="42"/>
        <v>9.2883093159792054E-2</v>
      </c>
      <c r="S299" s="12"/>
    </row>
    <row r="300" spans="1:19" outlineLevel="1" x14ac:dyDescent="0.3">
      <c r="A300" s="31" t="str">
        <f t="shared" si="35"/>
        <v>2022Provider B6</v>
      </c>
      <c r="B300" s="31" t="str">
        <f t="shared" si="36"/>
        <v>20216Male85+</v>
      </c>
      <c r="C300" s="31" t="str">
        <f t="shared" si="37"/>
        <v>20226Male85+</v>
      </c>
      <c r="D300" s="31" t="str">
        <f t="shared" si="38"/>
        <v>Provider B62022</v>
      </c>
      <c r="E300" s="184">
        <v>2022</v>
      </c>
      <c r="F300" s="185" t="s">
        <v>15</v>
      </c>
      <c r="G300" s="185">
        <v>6</v>
      </c>
      <c r="H300" s="185" t="s">
        <v>95</v>
      </c>
      <c r="I300" s="185" t="s">
        <v>13</v>
      </c>
      <c r="J300" s="186" t="s">
        <v>17</v>
      </c>
      <c r="K300" s="184">
        <v>28</v>
      </c>
      <c r="L300" s="185">
        <f t="shared" si="44"/>
        <v>376</v>
      </c>
      <c r="M300" s="187">
        <f t="shared" si="39"/>
        <v>7.4468085106382975E-2</v>
      </c>
      <c r="N300" s="195">
        <f t="shared" si="43"/>
        <v>1.1835366862558121</v>
      </c>
      <c r="O300" s="188">
        <f t="shared" si="40"/>
        <v>8.8135710678624302E-2</v>
      </c>
      <c r="P300" s="189">
        <f>VLOOKUP(C300,$D$67:$N$162,11,0)</f>
        <v>1.0462886517874448</v>
      </c>
      <c r="Q300" s="188">
        <f t="shared" si="42"/>
        <v>7.7915112367150138E-2</v>
      </c>
      <c r="S300" s="12"/>
    </row>
    <row r="303" spans="1:19" x14ac:dyDescent="0.3">
      <c r="D303">
        <v>6</v>
      </c>
      <c r="E303" t="s">
        <v>126</v>
      </c>
    </row>
    <row r="304" spans="1:19" x14ac:dyDescent="0.3">
      <c r="D304"/>
      <c r="E304" t="s">
        <v>200</v>
      </c>
    </row>
    <row r="305" spans="4:19" x14ac:dyDescent="0.3">
      <c r="E305" t="s">
        <v>175</v>
      </c>
    </row>
    <row r="306" spans="4:19" x14ac:dyDescent="0.3">
      <c r="E306" t="s">
        <v>201</v>
      </c>
    </row>
    <row r="307" spans="4:19" x14ac:dyDescent="0.3">
      <c r="E307" t="s">
        <v>203</v>
      </c>
    </row>
    <row r="308" spans="4:19" x14ac:dyDescent="0.3">
      <c r="D308"/>
      <c r="E308" t="s">
        <v>202</v>
      </c>
    </row>
    <row r="309" spans="4:19" x14ac:dyDescent="0.3">
      <c r="E309" t="s">
        <v>175</v>
      </c>
    </row>
    <row r="310" spans="4:19" x14ac:dyDescent="0.3">
      <c r="E310" t="s">
        <v>201</v>
      </c>
    </row>
    <row r="311" spans="4:19" x14ac:dyDescent="0.3">
      <c r="E311" t="s">
        <v>204</v>
      </c>
    </row>
    <row r="313" spans="4:19" x14ac:dyDescent="0.3">
      <c r="E313" s="20"/>
      <c r="F313" s="20"/>
      <c r="G313" s="20"/>
      <c r="H313" s="20"/>
      <c r="I313" s="20" t="s">
        <v>172</v>
      </c>
      <c r="J313" s="19" t="s">
        <v>176</v>
      </c>
      <c r="K313" s="190" t="s">
        <v>177</v>
      </c>
      <c r="L313" s="20" t="s">
        <v>164</v>
      </c>
      <c r="M313" s="36" t="s">
        <v>77</v>
      </c>
      <c r="N313" s="36" t="s">
        <v>147</v>
      </c>
      <c r="O313" s="36" t="s">
        <v>148</v>
      </c>
      <c r="P313" s="36" t="s">
        <v>149</v>
      </c>
      <c r="Q313" s="36" t="s">
        <v>150</v>
      </c>
      <c r="R313" s="36" t="s">
        <v>151</v>
      </c>
      <c r="S313" s="36" t="s">
        <v>152</v>
      </c>
    </row>
    <row r="314" spans="4:19" ht="200.25" customHeight="1" x14ac:dyDescent="0.3">
      <c r="D314" s="31" t="s">
        <v>39</v>
      </c>
      <c r="E314" s="44" t="s">
        <v>65</v>
      </c>
      <c r="F314" s="44" t="s">
        <v>18</v>
      </c>
      <c r="G314" s="44" t="s">
        <v>55</v>
      </c>
      <c r="H314" s="44" t="s">
        <v>19</v>
      </c>
      <c r="I314" s="44" t="s">
        <v>21</v>
      </c>
      <c r="J314" s="127" t="s">
        <v>3</v>
      </c>
      <c r="K314" s="127" t="s">
        <v>4</v>
      </c>
      <c r="L314" s="44" t="s">
        <v>178</v>
      </c>
      <c r="M314" s="45" t="s">
        <v>60</v>
      </c>
      <c r="N314" s="45" t="s">
        <v>136</v>
      </c>
      <c r="O314" s="44" t="s">
        <v>211</v>
      </c>
      <c r="P314" s="44" t="s">
        <v>137</v>
      </c>
      <c r="Q314" s="45" t="s">
        <v>138</v>
      </c>
      <c r="R314" s="44" t="s">
        <v>209</v>
      </c>
      <c r="S314" s="44" t="s">
        <v>210</v>
      </c>
    </row>
    <row r="315" spans="4:19" x14ac:dyDescent="0.3">
      <c r="D315" s="31" t="str">
        <f t="shared" ref="D315:D322" si="45">E315&amp;F315&amp;H315</f>
        <v>Provider A22021</v>
      </c>
      <c r="E315" s="16" t="s">
        <v>14</v>
      </c>
      <c r="F315" s="16">
        <v>2</v>
      </c>
      <c r="G315" s="16" t="s">
        <v>95</v>
      </c>
      <c r="H315" s="16">
        <v>2021</v>
      </c>
      <c r="I315" s="16">
        <v>280</v>
      </c>
      <c r="J315" s="3">
        <v>6443.5706004140793</v>
      </c>
      <c r="K315" s="167">
        <f>J315/I315</f>
        <v>23.012752144335998</v>
      </c>
      <c r="L315" s="16">
        <v>549</v>
      </c>
      <c r="M315" s="99">
        <f>I315/L315</f>
        <v>0.51001821493624777</v>
      </c>
      <c r="N315" s="99">
        <f>SUMIF($D$173:$D$300,D315,$O$173:$O$300)</f>
        <v>0.96957542445606959</v>
      </c>
      <c r="O315" s="172">
        <f>K315/N315</f>
        <v>23.734875661938439</v>
      </c>
      <c r="P315" s="172">
        <f>O315*M315</f>
        <v>12.105218916835636</v>
      </c>
      <c r="Q315" s="99">
        <f>SUMIF($D$173:$D$300,D315,$Q$173:$Q$300)</f>
        <v>0.97210596206487421</v>
      </c>
      <c r="R315" s="172">
        <f>K315/Q315</f>
        <v>23.67309022100229</v>
      </c>
      <c r="S315" s="172">
        <f>R315*M315</f>
        <v>12.073707216540331</v>
      </c>
    </row>
    <row r="316" spans="4:19" x14ac:dyDescent="0.3">
      <c r="D316" s="31" t="str">
        <f t="shared" si="45"/>
        <v>Provider A22022</v>
      </c>
      <c r="E316" s="16" t="s">
        <v>14</v>
      </c>
      <c r="F316" s="16">
        <v>2</v>
      </c>
      <c r="G316" s="16" t="s">
        <v>95</v>
      </c>
      <c r="H316" s="16">
        <v>2022</v>
      </c>
      <c r="I316" s="16">
        <v>287</v>
      </c>
      <c r="J316" s="3">
        <v>7042.9440476190475</v>
      </c>
      <c r="K316" s="167">
        <f t="shared" ref="K316:K322" si="46">J316/I316</f>
        <v>24.539874730379957</v>
      </c>
      <c r="L316" s="16">
        <v>561</v>
      </c>
      <c r="M316" s="99">
        <f t="shared" ref="M316:M322" si="47">I316/L316</f>
        <v>0.51158645276292336</v>
      </c>
      <c r="N316" s="99">
        <f t="shared" ref="N316:N322" si="48">SUMIF($D$173:$D$300,D316,$O$173:$O$300)</f>
        <v>0.96616204021451668</v>
      </c>
      <c r="O316" s="172">
        <f t="shared" ref="O316:O322" si="49">K316/N316</f>
        <v>25.399336455954504</v>
      </c>
      <c r="P316" s="172">
        <f t="shared" ref="P316:P322" si="50">O316*M316</f>
        <v>12.993956440033767</v>
      </c>
      <c r="Q316" s="99">
        <f t="shared" ref="Q316:Q322" si="51">SUMIF($D$173:$D$300,D316,$Q$173:$Q$300)</f>
        <v>0.96794998208918237</v>
      </c>
      <c r="R316" s="172">
        <f t="shared" ref="R316:R322" si="52">K316/Q316</f>
        <v>25.352420253590093</v>
      </c>
      <c r="S316" s="172">
        <f t="shared" ref="S316:S322" si="53">R316*M316</f>
        <v>12.96995474648905</v>
      </c>
    </row>
    <row r="317" spans="4:19" x14ac:dyDescent="0.3">
      <c r="D317" s="31" t="str">
        <f t="shared" si="45"/>
        <v>Provider A62021</v>
      </c>
      <c r="E317" s="16" t="s">
        <v>14</v>
      </c>
      <c r="F317" s="16">
        <v>6</v>
      </c>
      <c r="G317" s="16" t="s">
        <v>95</v>
      </c>
      <c r="H317" s="16">
        <v>2021</v>
      </c>
      <c r="I317" s="16">
        <v>269</v>
      </c>
      <c r="J317" s="3">
        <v>6744.5291666666672</v>
      </c>
      <c r="K317" s="167">
        <f t="shared" si="46"/>
        <v>25.07259913258984</v>
      </c>
      <c r="L317" s="16">
        <v>549</v>
      </c>
      <c r="M317" s="99">
        <f t="shared" si="47"/>
        <v>0.48998178506375228</v>
      </c>
      <c r="N317" s="99">
        <f t="shared" si="48"/>
        <v>0.98370184575530528</v>
      </c>
      <c r="O317" s="172">
        <f t="shared" si="49"/>
        <v>25.488006595472651</v>
      </c>
      <c r="P317" s="172">
        <f t="shared" si="50"/>
        <v>12.488658969366382</v>
      </c>
      <c r="Q317" s="99">
        <f t="shared" si="51"/>
        <v>0.97528585755424846</v>
      </c>
      <c r="R317" s="172">
        <f t="shared" si="52"/>
        <v>25.70794904733377</v>
      </c>
      <c r="S317" s="172">
        <f t="shared" si="53"/>
        <v>12.59642676454059</v>
      </c>
    </row>
    <row r="318" spans="4:19" x14ac:dyDescent="0.3">
      <c r="D318" s="31" t="str">
        <f t="shared" si="45"/>
        <v>Provider A62022</v>
      </c>
      <c r="E318" s="16" t="s">
        <v>14</v>
      </c>
      <c r="F318" s="16">
        <v>6</v>
      </c>
      <c r="G318" s="16" t="s">
        <v>95</v>
      </c>
      <c r="H318" s="16">
        <v>2022</v>
      </c>
      <c r="I318" s="16">
        <v>274</v>
      </c>
      <c r="J318" s="3">
        <v>6435.9003632589511</v>
      </c>
      <c r="K318" s="167">
        <f t="shared" si="46"/>
        <v>23.488687457149457</v>
      </c>
      <c r="L318" s="16">
        <v>561</v>
      </c>
      <c r="M318" s="99">
        <f t="shared" si="47"/>
        <v>0.48841354723707664</v>
      </c>
      <c r="N318" s="99">
        <f t="shared" si="48"/>
        <v>0.96999300776351682</v>
      </c>
      <c r="O318" s="172">
        <f t="shared" si="49"/>
        <v>24.215316264296177</v>
      </c>
      <c r="P318" s="172">
        <f t="shared" si="50"/>
        <v>11.827088514112571</v>
      </c>
      <c r="Q318" s="99">
        <f t="shared" si="51"/>
        <v>0.97091271352106467</v>
      </c>
      <c r="R318" s="172">
        <f t="shared" si="52"/>
        <v>24.192378089237835</v>
      </c>
      <c r="S318" s="172">
        <f t="shared" si="53"/>
        <v>11.815885198665182</v>
      </c>
    </row>
    <row r="319" spans="4:19" x14ac:dyDescent="0.3">
      <c r="D319" s="31" t="str">
        <f t="shared" si="45"/>
        <v>Provider B22021</v>
      </c>
      <c r="E319" s="16" t="s">
        <v>15</v>
      </c>
      <c r="F319" s="16">
        <v>2</v>
      </c>
      <c r="G319" s="16" t="s">
        <v>95</v>
      </c>
      <c r="H319" s="16">
        <v>2021</v>
      </c>
      <c r="I319" s="16">
        <v>359</v>
      </c>
      <c r="J319" s="3">
        <v>9910</v>
      </c>
      <c r="K319" s="167">
        <f t="shared" si="46"/>
        <v>27.604456824512535</v>
      </c>
      <c r="L319" s="16">
        <v>718</v>
      </c>
      <c r="M319" s="99">
        <f t="shared" si="47"/>
        <v>0.5</v>
      </c>
      <c r="N319" s="99">
        <f t="shared" si="48"/>
        <v>1.0178322307178314</v>
      </c>
      <c r="O319" s="172">
        <f t="shared" si="49"/>
        <v>27.120831892938142</v>
      </c>
      <c r="P319" s="172">
        <f t="shared" si="50"/>
        <v>13.560415946469071</v>
      </c>
      <c r="Q319" s="99">
        <f t="shared" si="51"/>
        <v>1.0217557956039978</v>
      </c>
      <c r="R319" s="172">
        <f t="shared" si="52"/>
        <v>27.016687297765234</v>
      </c>
      <c r="S319" s="172">
        <f t="shared" si="53"/>
        <v>13.508343648882617</v>
      </c>
    </row>
    <row r="320" spans="4:19" x14ac:dyDescent="0.3">
      <c r="D320" s="31" t="str">
        <f t="shared" si="45"/>
        <v>Provider B22022</v>
      </c>
      <c r="E320" s="16" t="s">
        <v>15</v>
      </c>
      <c r="F320" s="16">
        <v>2</v>
      </c>
      <c r="G320" s="16" t="s">
        <v>95</v>
      </c>
      <c r="H320" s="16">
        <v>2022</v>
      </c>
      <c r="I320" s="16">
        <v>374</v>
      </c>
      <c r="J320" s="3">
        <v>9713</v>
      </c>
      <c r="K320" s="167">
        <f t="shared" si="46"/>
        <v>25.970588235294116</v>
      </c>
      <c r="L320" s="16">
        <v>750</v>
      </c>
      <c r="M320" s="99">
        <f t="shared" si="47"/>
        <v>0.49866666666666665</v>
      </c>
      <c r="N320" s="99">
        <f t="shared" si="48"/>
        <v>1.0207757567670641</v>
      </c>
      <c r="O320" s="172">
        <f t="shared" si="49"/>
        <v>25.442011198959609</v>
      </c>
      <c r="P320" s="172">
        <f t="shared" si="50"/>
        <v>12.687082917881192</v>
      </c>
      <c r="Q320" s="99">
        <f t="shared" si="51"/>
        <v>1.0245945324609753</v>
      </c>
      <c r="R320" s="172">
        <f t="shared" si="52"/>
        <v>25.347186045308398</v>
      </c>
      <c r="S320" s="172">
        <f t="shared" si="53"/>
        <v>12.639796774593787</v>
      </c>
    </row>
    <row r="321" spans="4:19" x14ac:dyDescent="0.3">
      <c r="D321" s="31" t="str">
        <f t="shared" si="45"/>
        <v>Provider B62021</v>
      </c>
      <c r="E321" s="16" t="s">
        <v>15</v>
      </c>
      <c r="F321" s="16">
        <v>6</v>
      </c>
      <c r="G321" s="16" t="s">
        <v>95</v>
      </c>
      <c r="H321" s="16">
        <v>2021</v>
      </c>
      <c r="I321" s="16">
        <v>359</v>
      </c>
      <c r="J321" s="3">
        <v>9608</v>
      </c>
      <c r="K321" s="167">
        <f t="shared" si="46"/>
        <v>26.763231197771589</v>
      </c>
      <c r="L321" s="16">
        <v>718</v>
      </c>
      <c r="M321" s="99">
        <f t="shared" si="47"/>
        <v>0.5</v>
      </c>
      <c r="N321" s="99">
        <f t="shared" si="48"/>
        <v>1.0029866997851229</v>
      </c>
      <c r="O321" s="172">
        <f t="shared" si="49"/>
        <v>26.683535488063072</v>
      </c>
      <c r="P321" s="172">
        <f t="shared" si="50"/>
        <v>13.341767744031536</v>
      </c>
      <c r="Q321" s="99">
        <f t="shared" si="51"/>
        <v>1.018518396428711</v>
      </c>
      <c r="R321" s="172">
        <f t="shared" si="52"/>
        <v>26.276630143955209</v>
      </c>
      <c r="S321" s="172">
        <f t="shared" si="53"/>
        <v>13.138315071977605</v>
      </c>
    </row>
    <row r="322" spans="4:19" x14ac:dyDescent="0.3">
      <c r="D322" s="31" t="str">
        <f t="shared" si="45"/>
        <v>Provider B62022</v>
      </c>
      <c r="E322" s="16" t="s">
        <v>15</v>
      </c>
      <c r="F322" s="16">
        <v>6</v>
      </c>
      <c r="G322" s="16" t="s">
        <v>95</v>
      </c>
      <c r="H322" s="16">
        <v>2022</v>
      </c>
      <c r="I322" s="16">
        <v>376</v>
      </c>
      <c r="J322" s="3">
        <v>9547</v>
      </c>
      <c r="K322" s="167">
        <f t="shared" si="46"/>
        <v>25.39095744680851</v>
      </c>
      <c r="L322" s="16">
        <v>750</v>
      </c>
      <c r="M322" s="99">
        <f t="shared" si="47"/>
        <v>0.5013333333333333</v>
      </c>
      <c r="N322" s="99">
        <f t="shared" si="48"/>
        <v>1.0216475889039096</v>
      </c>
      <c r="O322" s="172">
        <f t="shared" si="49"/>
        <v>24.85295098092444</v>
      </c>
      <c r="P322" s="172">
        <f t="shared" si="50"/>
        <v>12.459612758436785</v>
      </c>
      <c r="Q322" s="99">
        <f t="shared" si="51"/>
        <v>1.0211965864234793</v>
      </c>
      <c r="R322" s="172">
        <f t="shared" si="52"/>
        <v>24.863927067886959</v>
      </c>
      <c r="S322" s="172">
        <f t="shared" si="53"/>
        <v>12.46511543670066</v>
      </c>
    </row>
    <row r="323" spans="4:19" x14ac:dyDescent="0.3">
      <c r="E323" s="16"/>
      <c r="H323" s="16"/>
      <c r="I323" s="17"/>
      <c r="J323" s="167"/>
      <c r="K323" s="17"/>
      <c r="L323" s="39"/>
      <c r="M323" s="41"/>
      <c r="N323" s="172"/>
      <c r="O323" s="167"/>
    </row>
    <row r="324" spans="4:19" x14ac:dyDescent="0.3">
      <c r="D324" s="35">
        <v>7</v>
      </c>
      <c r="E324" s="46" t="s">
        <v>173</v>
      </c>
      <c r="H324" s="16"/>
      <c r="I324" s="17"/>
      <c r="J324" s="167"/>
      <c r="K324" s="17"/>
      <c r="L324" s="39"/>
      <c r="M324" s="41"/>
      <c r="N324" s="172"/>
      <c r="O324" s="167"/>
    </row>
    <row r="325" spans="4:19" x14ac:dyDescent="0.3">
      <c r="E325" s="30" t="s">
        <v>205</v>
      </c>
    </row>
    <row r="326" spans="4:19" x14ac:dyDescent="0.3">
      <c r="E326" s="30" t="s">
        <v>206</v>
      </c>
    </row>
    <row r="328" spans="4:19" x14ac:dyDescent="0.3">
      <c r="E328" s="19"/>
      <c r="F328" s="20"/>
      <c r="G328" s="20" t="s">
        <v>49</v>
      </c>
      <c r="H328" s="20" t="s">
        <v>153</v>
      </c>
    </row>
    <row r="329" spans="4:19" ht="100.8" x14ac:dyDescent="0.3">
      <c r="E329" s="5"/>
      <c r="F329" s="58" t="s">
        <v>55</v>
      </c>
      <c r="G329" s="58" t="s">
        <v>207</v>
      </c>
      <c r="H329" s="58" t="s">
        <v>208</v>
      </c>
      <c r="I329" s="113"/>
      <c r="K329" s="130"/>
    </row>
    <row r="330" spans="4:19" x14ac:dyDescent="0.3">
      <c r="E330" s="6" t="s">
        <v>14</v>
      </c>
      <c r="F330" s="26"/>
      <c r="G330" s="26"/>
      <c r="H330" s="26"/>
    </row>
    <row r="331" spans="4:19" x14ac:dyDescent="0.3">
      <c r="E331" s="4">
        <v>2020</v>
      </c>
      <c r="F331" s="16" t="s">
        <v>95</v>
      </c>
      <c r="G331" s="16" t="s">
        <v>41</v>
      </c>
      <c r="H331" s="16" t="s">
        <v>41</v>
      </c>
      <c r="I331" s="172"/>
      <c r="K331" s="17"/>
    </row>
    <row r="332" spans="4:19" x14ac:dyDescent="0.3">
      <c r="E332" s="4">
        <v>2021</v>
      </c>
      <c r="F332" s="172" t="s">
        <v>95</v>
      </c>
      <c r="G332" s="172">
        <v>22.563561520566999</v>
      </c>
      <c r="H332" s="191">
        <f>S315+S317</f>
        <v>24.670133981080923</v>
      </c>
      <c r="I332" s="172"/>
      <c r="J332" s="138"/>
      <c r="K332" s="17"/>
      <c r="L332" s="39"/>
    </row>
    <row r="333" spans="4:19" x14ac:dyDescent="0.3">
      <c r="E333" s="4">
        <v>2022</v>
      </c>
      <c r="F333" s="172" t="s">
        <v>95</v>
      </c>
      <c r="G333" s="191">
        <v>24.821044954146338</v>
      </c>
      <c r="H333" s="172">
        <f>S316+S318</f>
        <v>24.78583994515423</v>
      </c>
      <c r="I333" s="172"/>
      <c r="J333" s="167"/>
      <c r="K333" s="17"/>
      <c r="L333" s="39"/>
    </row>
    <row r="334" spans="4:19" x14ac:dyDescent="0.3">
      <c r="E334" s="6" t="s">
        <v>15</v>
      </c>
      <c r="F334" s="26"/>
      <c r="G334" s="26"/>
      <c r="H334" s="26"/>
      <c r="I334" s="172"/>
      <c r="J334" s="167"/>
      <c r="K334" s="17"/>
    </row>
    <row r="335" spans="4:19" x14ac:dyDescent="0.3">
      <c r="E335" s="4">
        <v>2020</v>
      </c>
      <c r="F335" s="16" t="s">
        <v>95</v>
      </c>
      <c r="G335" s="16" t="s">
        <v>41</v>
      </c>
      <c r="H335" s="16" t="s">
        <v>41</v>
      </c>
      <c r="I335" s="172"/>
      <c r="J335" s="167"/>
      <c r="K335" s="17"/>
    </row>
    <row r="336" spans="4:19" x14ac:dyDescent="0.3">
      <c r="E336" s="4">
        <v>2021</v>
      </c>
      <c r="F336" s="172" t="s">
        <v>95</v>
      </c>
      <c r="G336" s="172">
        <v>24.952209927837359</v>
      </c>
      <c r="H336" s="191">
        <f>S319+S321</f>
        <v>26.646658720860223</v>
      </c>
      <c r="I336" s="172"/>
      <c r="J336" s="167"/>
      <c r="K336" s="17"/>
      <c r="L336" s="39"/>
    </row>
    <row r="337" spans="5:16" x14ac:dyDescent="0.3">
      <c r="E337" s="4">
        <v>2022</v>
      </c>
      <c r="F337" s="172" t="s">
        <v>95</v>
      </c>
      <c r="G337" s="191">
        <v>25.146695676317975</v>
      </c>
      <c r="H337" s="172">
        <f>S320+S322</f>
        <v>25.104912211294447</v>
      </c>
      <c r="I337" s="172"/>
      <c r="J337" s="167"/>
      <c r="K337" s="17"/>
      <c r="L337" s="39"/>
    </row>
    <row r="342" spans="5:16" ht="15.6" x14ac:dyDescent="0.3">
      <c r="E342" s="199" t="s">
        <v>141</v>
      </c>
    </row>
    <row r="343" spans="5:16" ht="30" customHeight="1" x14ac:dyDescent="0.3">
      <c r="E343" s="192"/>
      <c r="F343" s="192"/>
      <c r="G343" s="233" t="s">
        <v>212</v>
      </c>
      <c r="H343" s="233"/>
      <c r="I343" s="233"/>
      <c r="J343" s="233" t="s">
        <v>143</v>
      </c>
      <c r="K343" s="233"/>
      <c r="L343" s="233"/>
      <c r="M343" s="234" t="s">
        <v>146</v>
      </c>
      <c r="N343" s="236" t="s">
        <v>154</v>
      </c>
      <c r="O343" s="236"/>
      <c r="P343" s="236"/>
    </row>
    <row r="344" spans="5:16" ht="28.8" x14ac:dyDescent="0.3">
      <c r="E344" s="48"/>
      <c r="F344" s="48" t="s">
        <v>55</v>
      </c>
      <c r="G344" s="48">
        <v>2022</v>
      </c>
      <c r="H344" s="48" t="s">
        <v>142</v>
      </c>
      <c r="I344" s="48" t="s">
        <v>145</v>
      </c>
      <c r="J344" s="48">
        <v>2022</v>
      </c>
      <c r="K344" s="48" t="s">
        <v>142</v>
      </c>
      <c r="L344" s="48" t="s">
        <v>145</v>
      </c>
      <c r="M344" s="235"/>
      <c r="N344" s="48">
        <v>2022</v>
      </c>
      <c r="O344" s="48" t="s">
        <v>142</v>
      </c>
      <c r="P344" s="48" t="s">
        <v>144</v>
      </c>
    </row>
    <row r="345" spans="5:16" x14ac:dyDescent="0.3">
      <c r="E345" s="26" t="s">
        <v>14</v>
      </c>
      <c r="F345" s="26"/>
      <c r="G345" s="196">
        <f>G333</f>
        <v>24.821044954146338</v>
      </c>
      <c r="H345" s="196">
        <f>H332</f>
        <v>24.670133981080923</v>
      </c>
      <c r="I345" s="140">
        <f>G345/H345-1</f>
        <v>6.1171525530079318E-3</v>
      </c>
      <c r="J345" s="193">
        <f>Inputs!R8</f>
        <v>24.026460625450976</v>
      </c>
      <c r="K345" s="193">
        <f>Inputs!R7</f>
        <v>24.02203964859881</v>
      </c>
      <c r="L345" s="141">
        <f>J345/K345-1</f>
        <v>1.8403836297165022E-4</v>
      </c>
      <c r="M345" s="194">
        <f>(I345-L345)*100</f>
        <v>0.59331141900362816</v>
      </c>
      <c r="N345" s="205">
        <f>J345/G345</f>
        <v>0.96798747473511881</v>
      </c>
      <c r="O345" s="205">
        <f>K345/H345</f>
        <v>0.97372959818624716</v>
      </c>
      <c r="P345" s="205">
        <f>N345-O345</f>
        <v>-5.7421234511283448E-3</v>
      </c>
    </row>
    <row r="346" spans="5:16" x14ac:dyDescent="0.3">
      <c r="E346" s="26" t="s">
        <v>15</v>
      </c>
      <c r="F346" s="26"/>
      <c r="G346" s="196">
        <f>G337</f>
        <v>25.146695676317975</v>
      </c>
      <c r="H346" s="196">
        <f>H336</f>
        <v>26.646658720860223</v>
      </c>
      <c r="I346" s="140">
        <f>G346/H346-1</f>
        <v>-5.6290849080001482E-2</v>
      </c>
      <c r="J346" s="193">
        <f>Inputs!R12</f>
        <v>25.68</v>
      </c>
      <c r="K346" s="193">
        <f>Inputs!R11</f>
        <v>27.18384401114206</v>
      </c>
      <c r="L346" s="141">
        <f>J346/K346-1</f>
        <v>-5.5321241930525678E-2</v>
      </c>
      <c r="M346" s="194">
        <f>(I346-L346)*100</f>
        <v>-9.6960714947580406E-2</v>
      </c>
      <c r="N346" s="205">
        <f>J346/G346</f>
        <v>1.0212077296574702</v>
      </c>
      <c r="O346" s="205">
        <f>K346/H346</f>
        <v>1.0201595740730265</v>
      </c>
      <c r="P346" s="205">
        <f>N346-O346</f>
        <v>1.0481555844437107E-3</v>
      </c>
    </row>
    <row r="347" spans="5:16" x14ac:dyDescent="0.3">
      <c r="E347" s="16"/>
      <c r="H347" s="16"/>
      <c r="K347" s="17"/>
    </row>
    <row r="349" spans="5:16" x14ac:dyDescent="0.3">
      <c r="E349" t="s">
        <v>114</v>
      </c>
    </row>
    <row r="350" spans="5:16" x14ac:dyDescent="0.3">
      <c r="E350" s="230" t="s">
        <v>179</v>
      </c>
      <c r="F350" s="230"/>
      <c r="G350" s="230"/>
      <c r="H350" s="230"/>
      <c r="I350" s="230"/>
      <c r="J350" s="230"/>
      <c r="K350" s="230"/>
      <c r="L350" s="230"/>
      <c r="M350" s="230"/>
      <c r="N350" s="230"/>
      <c r="O350" s="230"/>
      <c r="P350" s="230"/>
    </row>
    <row r="351" spans="5:16" x14ac:dyDescent="0.3">
      <c r="E351" s="230"/>
      <c r="F351" s="230"/>
      <c r="G351" s="230"/>
      <c r="H351" s="230"/>
      <c r="I351" s="230"/>
      <c r="J351" s="230"/>
      <c r="K351" s="230"/>
      <c r="L351" s="230"/>
      <c r="M351" s="230"/>
      <c r="N351" s="230"/>
      <c r="O351" s="230"/>
      <c r="P351" s="230"/>
    </row>
    <row r="352" spans="5:16" x14ac:dyDescent="0.3">
      <c r="E352" s="231" t="s">
        <v>213</v>
      </c>
      <c r="F352" s="231"/>
      <c r="G352" s="231"/>
      <c r="H352" s="231"/>
      <c r="I352" s="231"/>
      <c r="J352" s="231"/>
      <c r="K352" s="231"/>
      <c r="L352" s="231"/>
      <c r="M352" s="231"/>
      <c r="N352" s="231"/>
      <c r="O352" s="231"/>
      <c r="P352" s="231"/>
    </row>
    <row r="353" spans="5:16" ht="31.5" customHeight="1" x14ac:dyDescent="0.3">
      <c r="E353" s="231"/>
      <c r="F353" s="231"/>
      <c r="G353" s="231"/>
      <c r="H353" s="231"/>
      <c r="I353" s="231"/>
      <c r="J353" s="231"/>
      <c r="K353" s="231"/>
      <c r="L353" s="231"/>
      <c r="M353" s="231"/>
      <c r="N353" s="231"/>
      <c r="O353" s="231"/>
      <c r="P353" s="231"/>
    </row>
  </sheetData>
  <autoFilter ref="E172:M300" xr:uid="{51E49D58-A0E3-4B02-929D-1BCF5DDF0926}"/>
  <mergeCells count="10">
    <mergeCell ref="E350:P351"/>
    <mergeCell ref="E352:P353"/>
    <mergeCell ref="E4:R6"/>
    <mergeCell ref="J343:L343"/>
    <mergeCell ref="E8:R9"/>
    <mergeCell ref="E63:R63"/>
    <mergeCell ref="G343:I343"/>
    <mergeCell ref="M343:M344"/>
    <mergeCell ref="N343:P343"/>
    <mergeCell ref="E10:U10"/>
  </mergeCells>
  <pageMargins left="0.7" right="0.7" top="0.75" bottom="0.75" header="0.3" footer="0.3"/>
  <pageSetup orientation="portrait" r:id="rId1"/>
  <ignoredErrors>
    <ignoredError sqref="N316 N317:N318 N319:N320 N321:N322"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06E3EB-E878-4051-BE80-7A840C302681}">
  <dimension ref="A1:O84"/>
  <sheetViews>
    <sheetView showGridLines="0" topLeftCell="A41" workbookViewId="0">
      <selection activeCell="K59" sqref="K59"/>
    </sheetView>
  </sheetViews>
  <sheetFormatPr defaultRowHeight="14.4" x14ac:dyDescent="0.3"/>
  <cols>
    <col min="2" max="2" width="30.109375" customWidth="1"/>
    <col min="3" max="3" width="15.5546875" customWidth="1"/>
    <col min="4" max="4" width="16.88671875" customWidth="1"/>
    <col min="5" max="5" width="18.33203125" customWidth="1"/>
    <col min="6" max="6" width="18.88671875" customWidth="1"/>
  </cols>
  <sheetData>
    <row r="1" spans="1:15" ht="18" x14ac:dyDescent="0.35">
      <c r="B1" s="27" t="s">
        <v>129</v>
      </c>
      <c r="C1" s="28"/>
      <c r="D1" s="28"/>
      <c r="E1" s="28"/>
      <c r="F1" s="28"/>
      <c r="G1" s="28"/>
      <c r="H1" s="28"/>
      <c r="I1" s="35"/>
      <c r="J1" s="35"/>
    </row>
    <row r="2" spans="1:15" x14ac:dyDescent="0.3">
      <c r="I2" s="35"/>
      <c r="J2" s="35"/>
    </row>
    <row r="3" spans="1:15" x14ac:dyDescent="0.3">
      <c r="B3" s="232" t="s">
        <v>128</v>
      </c>
      <c r="C3" s="232"/>
      <c r="D3" s="232"/>
      <c r="E3" s="232"/>
      <c r="F3" s="232"/>
      <c r="G3" s="232"/>
      <c r="H3" s="232"/>
      <c r="I3" s="232"/>
      <c r="J3" s="232"/>
      <c r="K3" s="232"/>
      <c r="L3" s="232"/>
      <c r="M3" s="232"/>
      <c r="N3" s="232"/>
      <c r="O3" s="232"/>
    </row>
    <row r="4" spans="1:15" x14ac:dyDescent="0.3">
      <c r="B4" s="232"/>
      <c r="C4" s="232"/>
      <c r="D4" s="232"/>
      <c r="E4" s="232"/>
      <c r="F4" s="232"/>
      <c r="G4" s="232"/>
      <c r="H4" s="232"/>
      <c r="I4" s="232"/>
      <c r="J4" s="232"/>
      <c r="K4" s="232"/>
      <c r="L4" s="232"/>
      <c r="M4" s="232"/>
      <c r="N4" s="232"/>
      <c r="O4" s="232"/>
    </row>
    <row r="5" spans="1:15" x14ac:dyDescent="0.3">
      <c r="B5" s="232"/>
      <c r="C5" s="232"/>
      <c r="D5" s="232"/>
      <c r="E5" s="232"/>
      <c r="F5" s="232"/>
      <c r="G5" s="232"/>
      <c r="H5" s="232"/>
      <c r="I5" s="232"/>
      <c r="J5" s="232"/>
      <c r="K5" s="232"/>
      <c r="L5" s="232"/>
      <c r="M5" s="232"/>
      <c r="N5" s="232"/>
      <c r="O5" s="232"/>
    </row>
    <row r="6" spans="1:15" x14ac:dyDescent="0.3">
      <c r="B6" s="29"/>
      <c r="C6" s="29"/>
      <c r="D6" s="29"/>
      <c r="E6" s="29"/>
      <c r="F6" s="29"/>
      <c r="G6" s="29"/>
      <c r="H6" s="29"/>
      <c r="I6" s="29"/>
      <c r="J6" s="29"/>
      <c r="K6" s="29"/>
      <c r="L6" s="29"/>
      <c r="M6" s="29"/>
      <c r="N6" s="29"/>
      <c r="O6" s="29"/>
    </row>
    <row r="7" spans="1:15" x14ac:dyDescent="0.3">
      <c r="B7" s="29"/>
      <c r="C7" s="29"/>
      <c r="D7" s="29"/>
      <c r="E7" s="29"/>
      <c r="F7" s="29"/>
      <c r="G7" s="29"/>
      <c r="H7" s="29"/>
      <c r="I7" s="29"/>
      <c r="J7" s="29"/>
      <c r="K7" s="29"/>
      <c r="L7" s="29"/>
      <c r="M7" s="29"/>
      <c r="N7" s="29"/>
      <c r="O7" s="29"/>
    </row>
    <row r="8" spans="1:15" x14ac:dyDescent="0.3">
      <c r="B8" s="29"/>
      <c r="C8" s="29"/>
      <c r="D8" s="29"/>
      <c r="E8" s="29"/>
      <c r="F8" s="29"/>
      <c r="G8" s="29"/>
      <c r="H8" s="29"/>
      <c r="I8" s="29"/>
      <c r="J8" s="29"/>
      <c r="K8" s="29"/>
      <c r="L8" s="29"/>
      <c r="M8" s="29"/>
      <c r="N8" s="29"/>
      <c r="O8" s="29"/>
    </row>
    <row r="9" spans="1:15" x14ac:dyDescent="0.3">
      <c r="B9" s="29"/>
      <c r="C9" s="29"/>
      <c r="D9" s="29"/>
      <c r="E9" s="29"/>
      <c r="F9" s="29"/>
      <c r="G9" s="29"/>
      <c r="H9" s="29"/>
      <c r="I9" s="29"/>
      <c r="J9" s="29"/>
      <c r="K9" s="29"/>
      <c r="L9" s="29"/>
      <c r="M9" s="29"/>
      <c r="N9" s="29"/>
      <c r="O9" s="29"/>
    </row>
    <row r="10" spans="1:15" x14ac:dyDescent="0.3">
      <c r="A10">
        <v>1</v>
      </c>
      <c r="B10" s="30" t="s">
        <v>73</v>
      </c>
      <c r="C10" s="29"/>
      <c r="D10" s="29"/>
      <c r="E10" s="29"/>
      <c r="F10" s="29"/>
      <c r="G10" s="29"/>
      <c r="H10" s="29"/>
      <c r="I10" s="29"/>
      <c r="J10" s="29"/>
      <c r="K10" s="29"/>
      <c r="L10" s="29"/>
      <c r="M10" s="29"/>
      <c r="N10" s="29"/>
      <c r="O10" s="29"/>
    </row>
    <row r="11" spans="1:15" x14ac:dyDescent="0.3">
      <c r="B11" s="20"/>
      <c r="C11" s="20"/>
      <c r="D11" s="20" t="s">
        <v>42</v>
      </c>
    </row>
    <row r="12" spans="1:15" x14ac:dyDescent="0.3">
      <c r="B12" s="5"/>
      <c r="C12" s="10" t="s">
        <v>55</v>
      </c>
      <c r="D12" s="10" t="s">
        <v>21</v>
      </c>
      <c r="E12" s="32"/>
    </row>
    <row r="13" spans="1:15" x14ac:dyDescent="0.3">
      <c r="B13" s="6" t="s">
        <v>14</v>
      </c>
      <c r="C13" s="7"/>
      <c r="D13" s="7"/>
      <c r="E13" s="54"/>
    </row>
    <row r="14" spans="1:15" x14ac:dyDescent="0.3">
      <c r="B14" s="4">
        <v>2020</v>
      </c>
      <c r="C14" s="23" t="s">
        <v>95</v>
      </c>
      <c r="D14" s="2">
        <v>554</v>
      </c>
      <c r="E14" s="55"/>
    </row>
    <row r="15" spans="1:15" x14ac:dyDescent="0.3">
      <c r="B15" s="4">
        <v>2021</v>
      </c>
      <c r="C15" s="23" t="s">
        <v>95</v>
      </c>
      <c r="D15" s="2">
        <v>549</v>
      </c>
      <c r="E15" s="55"/>
    </row>
    <row r="16" spans="1:15" x14ac:dyDescent="0.3">
      <c r="B16" s="4">
        <v>2022</v>
      </c>
      <c r="C16" s="23" t="s">
        <v>95</v>
      </c>
      <c r="D16" s="2">
        <v>561</v>
      </c>
      <c r="E16" s="55"/>
    </row>
    <row r="17" spans="1:6" x14ac:dyDescent="0.3">
      <c r="B17" s="6" t="s">
        <v>15</v>
      </c>
      <c r="C17" s="102"/>
      <c r="D17" s="13"/>
      <c r="E17" s="56"/>
    </row>
    <row r="18" spans="1:6" x14ac:dyDescent="0.3">
      <c r="B18" s="4">
        <v>2020</v>
      </c>
      <c r="C18" s="23" t="s">
        <v>95</v>
      </c>
      <c r="D18" s="2">
        <v>751</v>
      </c>
      <c r="E18" s="55"/>
    </row>
    <row r="19" spans="1:6" x14ac:dyDescent="0.3">
      <c r="B19" s="4">
        <v>2021</v>
      </c>
      <c r="C19" s="23" t="s">
        <v>95</v>
      </c>
      <c r="D19" s="2">
        <v>718</v>
      </c>
      <c r="E19" s="55"/>
    </row>
    <row r="20" spans="1:6" x14ac:dyDescent="0.3">
      <c r="B20" s="4">
        <v>2022</v>
      </c>
      <c r="C20" s="23" t="s">
        <v>95</v>
      </c>
      <c r="D20" s="2">
        <v>750</v>
      </c>
      <c r="E20" s="55"/>
    </row>
    <row r="21" spans="1:6" x14ac:dyDescent="0.3">
      <c r="B21" s="4"/>
      <c r="C21" s="2"/>
      <c r="D21" s="2"/>
      <c r="E21" s="55"/>
    </row>
    <row r="22" spans="1:6" x14ac:dyDescent="0.3">
      <c r="A22">
        <v>2</v>
      </c>
      <c r="B22" s="57" t="s">
        <v>127</v>
      </c>
      <c r="C22" s="2"/>
      <c r="D22" s="2"/>
      <c r="E22" s="55"/>
    </row>
    <row r="23" spans="1:6" x14ac:dyDescent="0.3">
      <c r="B23" s="57" t="s">
        <v>61</v>
      </c>
      <c r="C23" s="2"/>
      <c r="D23" s="2"/>
      <c r="E23" s="55"/>
    </row>
    <row r="24" spans="1:6" x14ac:dyDescent="0.3">
      <c r="B24" s="30" t="s">
        <v>76</v>
      </c>
      <c r="C24" s="2"/>
      <c r="D24" s="2"/>
      <c r="E24" s="55"/>
    </row>
    <row r="25" spans="1:6" x14ac:dyDescent="0.3">
      <c r="B25" s="30" t="s">
        <v>74</v>
      </c>
      <c r="C25" s="2"/>
      <c r="D25" s="2"/>
      <c r="E25" s="55"/>
    </row>
    <row r="26" spans="1:6" x14ac:dyDescent="0.3">
      <c r="B26" s="30" t="s">
        <v>75</v>
      </c>
      <c r="C26" s="2"/>
      <c r="D26" s="2"/>
      <c r="E26" s="55"/>
    </row>
    <row r="27" spans="1:6" x14ac:dyDescent="0.3">
      <c r="B27" s="30"/>
      <c r="C27" s="2"/>
      <c r="D27" s="2"/>
      <c r="E27" s="55"/>
    </row>
    <row r="29" spans="1:6" x14ac:dyDescent="0.3">
      <c r="B29" s="19"/>
      <c r="C29" s="20" t="s">
        <v>33</v>
      </c>
      <c r="D29" s="20" t="s">
        <v>43</v>
      </c>
      <c r="E29" s="20" t="s">
        <v>44</v>
      </c>
      <c r="F29" s="20" t="s">
        <v>77</v>
      </c>
    </row>
    <row r="30" spans="1:6" ht="28.8" x14ac:dyDescent="0.3">
      <c r="B30" s="10"/>
      <c r="C30" s="10" t="s">
        <v>21</v>
      </c>
      <c r="D30" s="10" t="s">
        <v>3</v>
      </c>
      <c r="E30" s="10" t="s">
        <v>4</v>
      </c>
      <c r="F30" s="10" t="s">
        <v>22</v>
      </c>
    </row>
    <row r="31" spans="1:6" x14ac:dyDescent="0.3">
      <c r="B31" s="21" t="s">
        <v>23</v>
      </c>
      <c r="C31" s="7"/>
      <c r="D31" s="7"/>
      <c r="E31" s="7"/>
      <c r="F31" s="7"/>
    </row>
    <row r="32" spans="1:6" x14ac:dyDescent="0.3">
      <c r="B32" s="4">
        <v>2020</v>
      </c>
      <c r="C32" s="8">
        <v>332.4</v>
      </c>
      <c r="D32" s="8">
        <v>8644.7340943065028</v>
      </c>
      <c r="E32" s="11">
        <v>26.007021944363728</v>
      </c>
      <c r="F32" s="11">
        <v>3</v>
      </c>
    </row>
    <row r="33" spans="2:6" x14ac:dyDescent="0.3">
      <c r="B33" s="4">
        <v>2021</v>
      </c>
      <c r="C33" s="8">
        <v>356.85</v>
      </c>
      <c r="D33" s="8">
        <v>8967.9078416149077</v>
      </c>
      <c r="E33" s="11">
        <v>25.130749170841831</v>
      </c>
      <c r="F33" s="11">
        <v>5</v>
      </c>
    </row>
    <row r="34" spans="2:6" x14ac:dyDescent="0.3">
      <c r="B34" s="4">
        <v>2022</v>
      </c>
      <c r="C34" s="8">
        <v>330.99</v>
      </c>
      <c r="D34" s="8">
        <v>8356.8835347443583</v>
      </c>
      <c r="E34" s="11">
        <v>25.248145064033228</v>
      </c>
      <c r="F34" s="11">
        <v>2</v>
      </c>
    </row>
    <row r="35" spans="2:6" x14ac:dyDescent="0.3">
      <c r="B35" s="6" t="s">
        <v>24</v>
      </c>
      <c r="C35" s="7"/>
      <c r="D35" s="7"/>
      <c r="E35" s="7"/>
      <c r="F35" s="7"/>
    </row>
    <row r="36" spans="2:6" x14ac:dyDescent="0.3">
      <c r="B36" s="4">
        <v>2020</v>
      </c>
      <c r="C36" s="8">
        <v>221.60000000000002</v>
      </c>
      <c r="D36" s="8">
        <v>5077.0660553863581</v>
      </c>
      <c r="E36" s="11">
        <v>22.91094790336804</v>
      </c>
      <c r="F36" s="11">
        <v>5</v>
      </c>
    </row>
    <row r="37" spans="2:6" x14ac:dyDescent="0.3">
      <c r="B37" s="4">
        <v>2021</v>
      </c>
      <c r="C37" s="8">
        <v>192.14999999999998</v>
      </c>
      <c r="D37" s="8">
        <v>4220.1919254658378</v>
      </c>
      <c r="E37" s="11">
        <v>21.96300767871891</v>
      </c>
      <c r="F37" s="11">
        <v>3</v>
      </c>
    </row>
    <row r="38" spans="2:6" x14ac:dyDescent="0.3">
      <c r="B38" s="4">
        <v>2022</v>
      </c>
      <c r="C38" s="8">
        <v>230.01000000000002</v>
      </c>
      <c r="D38" s="8">
        <v>5121.9608761336394</v>
      </c>
      <c r="E38" s="11">
        <v>22.268426921149686</v>
      </c>
      <c r="F38" s="11">
        <v>4</v>
      </c>
    </row>
    <row r="39" spans="2:6" x14ac:dyDescent="0.3">
      <c r="B39" s="6" t="s">
        <v>25</v>
      </c>
      <c r="C39" s="7"/>
      <c r="D39" s="7"/>
      <c r="E39" s="7"/>
      <c r="F39" s="7"/>
    </row>
    <row r="40" spans="2:6" x14ac:dyDescent="0.3">
      <c r="B40" s="4">
        <v>2020</v>
      </c>
      <c r="C40" s="8">
        <v>413.05</v>
      </c>
      <c r="D40" s="8">
        <v>10425.42</v>
      </c>
      <c r="E40" s="11">
        <v>25.240091998547392</v>
      </c>
      <c r="F40" s="11">
        <v>2</v>
      </c>
    </row>
    <row r="41" spans="2:6" x14ac:dyDescent="0.3">
      <c r="B41" s="4">
        <v>2021</v>
      </c>
      <c r="C41" s="8">
        <v>380.54</v>
      </c>
      <c r="D41" s="8">
        <v>9759</v>
      </c>
      <c r="E41" s="11">
        <v>25.645135859567979</v>
      </c>
      <c r="F41" s="11">
        <v>2</v>
      </c>
    </row>
    <row r="42" spans="2:6" x14ac:dyDescent="0.3">
      <c r="B42" s="4">
        <v>2022</v>
      </c>
      <c r="C42" s="8">
        <v>390</v>
      </c>
      <c r="D42" s="8">
        <v>9052.2000000000007</v>
      </c>
      <c r="E42" s="11">
        <v>23.210769230769234</v>
      </c>
      <c r="F42" s="11">
        <v>2</v>
      </c>
    </row>
    <row r="43" spans="2:6" x14ac:dyDescent="0.3">
      <c r="B43" s="6" t="s">
        <v>26</v>
      </c>
      <c r="C43" s="7"/>
      <c r="D43" s="7"/>
      <c r="E43" s="7"/>
      <c r="F43" s="7"/>
    </row>
    <row r="44" spans="2:6" x14ac:dyDescent="0.3">
      <c r="B44" s="4">
        <v>2020</v>
      </c>
      <c r="C44" s="8">
        <v>337.95</v>
      </c>
      <c r="D44" s="8">
        <v>10016.58</v>
      </c>
      <c r="E44" s="11">
        <v>29.639236573457612</v>
      </c>
      <c r="F44" s="11">
        <v>2</v>
      </c>
    </row>
    <row r="45" spans="2:6" x14ac:dyDescent="0.3">
      <c r="B45" s="4">
        <v>2021</v>
      </c>
      <c r="C45" s="8">
        <v>337.46</v>
      </c>
      <c r="D45" s="8">
        <v>9759</v>
      </c>
      <c r="E45" s="11">
        <v>28.918982990576662</v>
      </c>
      <c r="F45" s="11">
        <v>2</v>
      </c>
    </row>
    <row r="46" spans="2:6" x14ac:dyDescent="0.3">
      <c r="B46" s="4">
        <v>2022</v>
      </c>
      <c r="C46" s="8">
        <v>360</v>
      </c>
      <c r="D46" s="8">
        <v>10207.800000000001</v>
      </c>
      <c r="E46" s="11">
        <v>28.355000000000004</v>
      </c>
      <c r="F46" s="11">
        <v>5</v>
      </c>
    </row>
    <row r="50" spans="1:2" x14ac:dyDescent="0.3">
      <c r="A50">
        <v>3</v>
      </c>
      <c r="B50" s="57" t="s">
        <v>224</v>
      </c>
    </row>
    <row r="51" spans="1:2" x14ac:dyDescent="0.3">
      <c r="B51" t="s">
        <v>180</v>
      </c>
    </row>
    <row r="59" spans="1:2" x14ac:dyDescent="0.3">
      <c r="B59" t="s">
        <v>78</v>
      </c>
    </row>
    <row r="67" spans="2:6" x14ac:dyDescent="0.3">
      <c r="B67" s="14"/>
    </row>
    <row r="68" spans="2:6" x14ac:dyDescent="0.3">
      <c r="B68" s="14"/>
    </row>
    <row r="74" spans="2:6" x14ac:dyDescent="0.3">
      <c r="B74" s="19"/>
      <c r="C74" s="19"/>
      <c r="D74" s="19"/>
      <c r="E74" s="20">
        <v>3</v>
      </c>
      <c r="F74" s="20"/>
    </row>
    <row r="75" spans="2:6" ht="28.8" x14ac:dyDescent="0.3">
      <c r="B75" s="10"/>
      <c r="C75" s="10" t="s">
        <v>45</v>
      </c>
      <c r="D75" s="10" t="s">
        <v>46</v>
      </c>
      <c r="E75" s="10" t="s">
        <v>51</v>
      </c>
      <c r="F75" s="10" t="s">
        <v>79</v>
      </c>
    </row>
    <row r="76" spans="2:6" x14ac:dyDescent="0.3">
      <c r="B76" s="21" t="s">
        <v>14</v>
      </c>
      <c r="C76" s="7"/>
      <c r="D76" s="7"/>
      <c r="E76" s="7"/>
      <c r="F76" s="7"/>
    </row>
    <row r="77" spans="2:6" x14ac:dyDescent="0.3">
      <c r="B77" s="4">
        <v>2020</v>
      </c>
      <c r="C77" s="12">
        <f>(C32*F32^2)/D14 +( C36*F36^2)/D14</f>
        <v>15.400000000000002</v>
      </c>
      <c r="D77" s="12">
        <f>((C32*C36)*(E36-E32)^2)/D14^2</f>
        <v>2.3005618721585694</v>
      </c>
      <c r="E77" s="12">
        <f>(C77+D77)</f>
        <v>17.700561872158573</v>
      </c>
      <c r="F77" s="22">
        <f>SQRT(C77)</f>
        <v>3.9242833740697169</v>
      </c>
    </row>
    <row r="78" spans="2:6" x14ac:dyDescent="0.3">
      <c r="B78" s="4">
        <v>2021</v>
      </c>
      <c r="C78" s="12">
        <f>(C33*F33^2)/D15 +( C37*F37^2)/D15</f>
        <v>19.399999999999999</v>
      </c>
      <c r="D78" s="12">
        <f>((C33*C37)*(E37-E33)^2)/D15^2</f>
        <v>2.2828683516086521</v>
      </c>
      <c r="E78" s="12">
        <f t="shared" ref="E78:E83" si="0">(C78+D78)</f>
        <v>21.682868351608651</v>
      </c>
      <c r="F78" s="22">
        <f t="shared" ref="F78:F83" si="1">SQRT(C78)</f>
        <v>4.4045431091090483</v>
      </c>
    </row>
    <row r="79" spans="2:6" x14ac:dyDescent="0.3">
      <c r="B79" s="4">
        <v>2022</v>
      </c>
      <c r="C79" s="12">
        <f>(C34*F34^2)/D16 +( C38*F38^2)/D16</f>
        <v>8.92</v>
      </c>
      <c r="D79" s="12">
        <f>((C34*C38)*(E38-E34)^2)/D16^2</f>
        <v>2.1477624190479974</v>
      </c>
      <c r="E79" s="12">
        <f t="shared" si="0"/>
        <v>11.067762419047998</v>
      </c>
      <c r="F79" s="22">
        <f t="shared" si="1"/>
        <v>2.9866369046136159</v>
      </c>
    </row>
    <row r="80" spans="2:6" x14ac:dyDescent="0.3">
      <c r="B80" s="21" t="s">
        <v>15</v>
      </c>
      <c r="C80" s="7"/>
      <c r="D80" s="7"/>
      <c r="E80" s="7"/>
      <c r="F80" s="7"/>
    </row>
    <row r="81" spans="2:6" x14ac:dyDescent="0.3">
      <c r="B81" s="4">
        <v>2020</v>
      </c>
      <c r="C81" s="12">
        <f>(C40*F40^2)/D18 +( C44*F44^2)/D18</f>
        <v>4</v>
      </c>
      <c r="D81" s="12">
        <f>((C40*C44)*(E44-E40)^2)/D18^2</f>
        <v>4.7897370652631013</v>
      </c>
      <c r="E81" s="12">
        <f>(C81+D81)</f>
        <v>8.7897370652631004</v>
      </c>
      <c r="F81" s="22">
        <f t="shared" si="1"/>
        <v>2</v>
      </c>
    </row>
    <row r="82" spans="2:6" x14ac:dyDescent="0.3">
      <c r="B82" s="4">
        <v>2021</v>
      </c>
      <c r="C82" s="12">
        <f>(C41*F41^2)/D19 +( C45*F45^2)/D19</f>
        <v>4</v>
      </c>
      <c r="D82" s="12">
        <f>((C41*C45)*(E45-E41)^2)/D19^2</f>
        <v>2.6698724917699534</v>
      </c>
      <c r="E82" s="12">
        <f t="shared" si="0"/>
        <v>6.6698724917699534</v>
      </c>
      <c r="F82" s="22">
        <f t="shared" si="1"/>
        <v>2</v>
      </c>
    </row>
    <row r="83" spans="2:6" x14ac:dyDescent="0.3">
      <c r="B83" s="4">
        <v>2022</v>
      </c>
      <c r="C83" s="12">
        <f>(C42*F42^2)/D20 +( C46*F46^2)/D20</f>
        <v>14.08</v>
      </c>
      <c r="D83" s="12">
        <f>((C42*C46)*(E46-E42)^2)/D20^2</f>
        <v>6.6051923076923105</v>
      </c>
      <c r="E83" s="12">
        <f t="shared" si="0"/>
        <v>20.685192307692311</v>
      </c>
      <c r="F83" s="22">
        <f t="shared" si="1"/>
        <v>3.7523326078587438</v>
      </c>
    </row>
    <row r="84" spans="2:6" x14ac:dyDescent="0.3">
      <c r="B84" s="21"/>
      <c r="C84" s="7"/>
      <c r="D84" s="7"/>
      <c r="E84" s="7"/>
      <c r="F84" s="7"/>
    </row>
  </sheetData>
  <mergeCells count="1">
    <mergeCell ref="B3:O5"/>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729B3-73BA-4C72-9DD9-0A2B3B5DF2BE}">
  <dimension ref="A2:Q56"/>
  <sheetViews>
    <sheetView showGridLines="0" workbookViewId="0">
      <selection activeCell="J12" sqref="J12"/>
    </sheetView>
  </sheetViews>
  <sheetFormatPr defaultRowHeight="14.4" x14ac:dyDescent="0.3"/>
  <cols>
    <col min="2" max="2" width="13.6640625" customWidth="1"/>
    <col min="3" max="3" width="27.44140625" style="16" customWidth="1"/>
    <col min="4" max="4" width="17.44140625" customWidth="1"/>
    <col min="5" max="5" width="14.33203125" customWidth="1"/>
    <col min="6" max="6" width="16.88671875" customWidth="1"/>
    <col min="7" max="7" width="16" customWidth="1"/>
    <col min="8" max="8" width="25.44140625" customWidth="1"/>
    <col min="9" max="11" width="9.6640625" customWidth="1"/>
    <col min="12" max="12" width="3.33203125" customWidth="1"/>
    <col min="13" max="13" width="1.5546875" customWidth="1"/>
    <col min="14" max="14" width="15.44140625" customWidth="1"/>
    <col min="15" max="15" width="23" customWidth="1"/>
    <col min="17" max="17" width="28.33203125" customWidth="1"/>
  </cols>
  <sheetData>
    <row r="2" spans="1:13" ht="18" x14ac:dyDescent="0.35">
      <c r="B2" s="110" t="s">
        <v>130</v>
      </c>
      <c r="C2" s="111"/>
      <c r="D2" s="111"/>
      <c r="E2" s="111"/>
      <c r="F2" s="111"/>
      <c r="G2" s="111"/>
      <c r="H2" s="111"/>
      <c r="I2" s="112"/>
      <c r="J2" s="112"/>
      <c r="K2" s="111"/>
      <c r="L2" s="111"/>
      <c r="M2" s="111"/>
    </row>
    <row r="3" spans="1:13" x14ac:dyDescent="0.3">
      <c r="C3"/>
      <c r="I3" s="35"/>
      <c r="J3" s="35"/>
    </row>
    <row r="4" spans="1:13" ht="15" customHeight="1" x14ac:dyDescent="0.3">
      <c r="B4" s="232" t="s">
        <v>215</v>
      </c>
      <c r="C4" s="232"/>
      <c r="D4" s="232"/>
      <c r="E4" s="232"/>
      <c r="F4" s="232"/>
      <c r="G4" s="232"/>
      <c r="H4" s="232"/>
      <c r="I4" s="232"/>
      <c r="J4" s="232"/>
      <c r="K4" s="232"/>
      <c r="L4" s="232"/>
    </row>
    <row r="5" spans="1:13" x14ac:dyDescent="0.3">
      <c r="B5" s="232"/>
      <c r="C5" s="232"/>
      <c r="D5" s="232"/>
      <c r="E5" s="232"/>
      <c r="F5" s="232"/>
      <c r="G5" s="232"/>
      <c r="H5" s="232"/>
      <c r="I5" s="232"/>
      <c r="J5" s="232"/>
      <c r="K5" s="232"/>
      <c r="L5" s="232"/>
    </row>
    <row r="6" spans="1:13" x14ac:dyDescent="0.3">
      <c r="B6" s="232"/>
      <c r="C6" s="232"/>
      <c r="D6" s="232"/>
      <c r="E6" s="232"/>
      <c r="F6" s="232"/>
      <c r="G6" s="232"/>
      <c r="H6" s="232"/>
      <c r="I6" s="232"/>
      <c r="J6" s="232"/>
      <c r="K6" s="232"/>
      <c r="L6" s="232"/>
    </row>
    <row r="7" spans="1:13" x14ac:dyDescent="0.3">
      <c r="B7" s="232"/>
      <c r="C7" s="232"/>
      <c r="D7" s="232"/>
      <c r="E7" s="232"/>
      <c r="F7" s="232"/>
      <c r="G7" s="232"/>
      <c r="H7" s="232"/>
      <c r="I7" s="232"/>
      <c r="J7" s="232"/>
      <c r="K7" s="232"/>
      <c r="L7" s="232"/>
    </row>
    <row r="8" spans="1:13" x14ac:dyDescent="0.3">
      <c r="B8" s="232"/>
      <c r="C8" s="232"/>
      <c r="D8" s="232"/>
      <c r="E8" s="232"/>
      <c r="F8" s="232"/>
      <c r="G8" s="232"/>
      <c r="H8" s="232"/>
      <c r="I8" s="232"/>
      <c r="J8" s="232"/>
      <c r="K8" s="232"/>
      <c r="L8" s="232"/>
    </row>
    <row r="9" spans="1:13" x14ac:dyDescent="0.3">
      <c r="B9" s="232"/>
      <c r="C9" s="232"/>
      <c r="D9" s="232"/>
      <c r="E9" s="232"/>
      <c r="F9" s="232"/>
      <c r="G9" s="232"/>
      <c r="H9" s="232"/>
      <c r="I9" s="232"/>
      <c r="J9" s="232"/>
      <c r="K9" s="232"/>
      <c r="L9" s="232"/>
    </row>
    <row r="11" spans="1:13" x14ac:dyDescent="0.3">
      <c r="A11">
        <v>1</v>
      </c>
      <c r="B11" t="s">
        <v>81</v>
      </c>
    </row>
    <row r="12" spans="1:13" x14ac:dyDescent="0.3">
      <c r="B12" t="s">
        <v>216</v>
      </c>
    </row>
    <row r="13" spans="1:13" x14ac:dyDescent="0.3">
      <c r="B13" t="s">
        <v>217</v>
      </c>
    </row>
    <row r="14" spans="1:13" x14ac:dyDescent="0.3">
      <c r="B14" t="s">
        <v>155</v>
      </c>
    </row>
    <row r="15" spans="1:13" x14ac:dyDescent="0.3">
      <c r="B15" t="s">
        <v>156</v>
      </c>
    </row>
    <row r="16" spans="1:13" x14ac:dyDescent="0.3">
      <c r="B16" t="s">
        <v>157</v>
      </c>
    </row>
    <row r="17" spans="2:2" x14ac:dyDescent="0.3">
      <c r="B17" t="s">
        <v>220</v>
      </c>
    </row>
    <row r="18" spans="2:2" x14ac:dyDescent="0.3">
      <c r="B18" t="s">
        <v>218</v>
      </c>
    </row>
    <row r="19" spans="2:2" x14ac:dyDescent="0.3">
      <c r="B19" t="s">
        <v>182</v>
      </c>
    </row>
    <row r="20" spans="2:2" x14ac:dyDescent="0.3">
      <c r="B20" t="s">
        <v>183</v>
      </c>
    </row>
    <row r="29" spans="2:2" x14ac:dyDescent="0.3">
      <c r="B29" t="s">
        <v>78</v>
      </c>
    </row>
    <row r="30" spans="2:2" x14ac:dyDescent="0.3">
      <c r="B30" s="59"/>
    </row>
    <row r="31" spans="2:2" x14ac:dyDescent="0.3">
      <c r="B31" s="59"/>
    </row>
    <row r="32" spans="2:2" x14ac:dyDescent="0.3">
      <c r="B32" s="59"/>
    </row>
    <row r="33" spans="2:17" x14ac:dyDescent="0.3">
      <c r="B33" s="59"/>
    </row>
    <row r="39" spans="2:17" x14ac:dyDescent="0.3">
      <c r="B39" t="s">
        <v>184</v>
      </c>
    </row>
    <row r="45" spans="2:17" x14ac:dyDescent="0.3">
      <c r="B45" s="92" t="s">
        <v>90</v>
      </c>
      <c r="C45" s="93" t="s">
        <v>80</v>
      </c>
      <c r="D45" s="243" t="s">
        <v>87</v>
      </c>
      <c r="E45" s="244"/>
      <c r="F45" s="244"/>
      <c r="G45" s="92"/>
      <c r="H45" s="92" t="s">
        <v>88</v>
      </c>
      <c r="I45" s="92"/>
      <c r="J45" s="94"/>
      <c r="K45" s="95"/>
      <c r="N45" t="s">
        <v>158</v>
      </c>
    </row>
    <row r="46" spans="2:17" ht="28.8" x14ac:dyDescent="0.3">
      <c r="B46" s="96" t="s">
        <v>89</v>
      </c>
      <c r="C46" s="139" t="s">
        <v>181</v>
      </c>
      <c r="D46" s="97" t="s">
        <v>82</v>
      </c>
      <c r="E46" s="98" t="s">
        <v>83</v>
      </c>
      <c r="F46" s="98" t="s">
        <v>84</v>
      </c>
      <c r="G46" s="139" t="s">
        <v>185</v>
      </c>
      <c r="H46" s="97" t="s">
        <v>186</v>
      </c>
      <c r="I46" s="240" t="s">
        <v>187</v>
      </c>
      <c r="J46" s="241"/>
      <c r="K46" s="242"/>
      <c r="L46" s="16"/>
      <c r="N46" s="201" t="s">
        <v>87</v>
      </c>
      <c r="O46" s="146"/>
    </row>
    <row r="47" spans="2:17" x14ac:dyDescent="0.3">
      <c r="B47" s="65"/>
      <c r="C47" s="61"/>
      <c r="D47" s="65"/>
      <c r="E47" s="28"/>
      <c r="F47" s="28"/>
      <c r="G47" s="65"/>
      <c r="H47" s="65"/>
      <c r="I47" s="237" t="s">
        <v>54</v>
      </c>
      <c r="J47" s="238"/>
      <c r="K47" s="239"/>
      <c r="N47" s="147"/>
      <c r="O47" s="147"/>
    </row>
    <row r="48" spans="2:17" ht="43.2" x14ac:dyDescent="0.3">
      <c r="B48" s="78"/>
      <c r="C48" s="72" t="s">
        <v>219</v>
      </c>
      <c r="D48" s="66" t="s">
        <v>21</v>
      </c>
      <c r="E48" s="10" t="s">
        <v>47</v>
      </c>
      <c r="F48" s="10" t="s">
        <v>48</v>
      </c>
      <c r="G48" s="72" t="s">
        <v>85</v>
      </c>
      <c r="H48" s="62" t="s">
        <v>51</v>
      </c>
      <c r="I48" s="72" t="s">
        <v>53</v>
      </c>
      <c r="J48" s="58" t="s">
        <v>86</v>
      </c>
      <c r="K48" s="77" t="s">
        <v>52</v>
      </c>
      <c r="N48" s="148" t="s">
        <v>139</v>
      </c>
      <c r="O48" s="148" t="s">
        <v>140</v>
      </c>
      <c r="P48" s="113"/>
      <c r="Q48" s="113"/>
    </row>
    <row r="49" spans="2:17" x14ac:dyDescent="0.3">
      <c r="B49" s="79" t="s">
        <v>14</v>
      </c>
      <c r="C49" s="63"/>
      <c r="D49" s="67"/>
      <c r="E49" s="7"/>
      <c r="F49" s="7"/>
      <c r="G49" s="63"/>
      <c r="H49" s="63"/>
      <c r="I49" s="63"/>
      <c r="J49" s="26"/>
      <c r="K49" s="80"/>
      <c r="N49" s="142"/>
      <c r="O49" s="142"/>
      <c r="P49" s="16"/>
      <c r="Q49" s="16"/>
    </row>
    <row r="50" spans="2:17" x14ac:dyDescent="0.3">
      <c r="B50" s="81">
        <v>2020</v>
      </c>
      <c r="C50" s="60" t="s">
        <v>41</v>
      </c>
      <c r="D50" s="68">
        <v>554</v>
      </c>
      <c r="E50" s="69">
        <v>3078</v>
      </c>
      <c r="F50" s="70">
        <f>E50/D50</f>
        <v>5.5559566787003609</v>
      </c>
      <c r="G50" s="64" t="s">
        <v>41</v>
      </c>
      <c r="H50" s="64">
        <v>17.700561872158573</v>
      </c>
      <c r="I50" s="74"/>
      <c r="K50" s="82"/>
      <c r="N50" s="202"/>
      <c r="O50" s="143"/>
      <c r="P50" s="16"/>
      <c r="Q50" s="16"/>
    </row>
    <row r="51" spans="2:17" x14ac:dyDescent="0.3">
      <c r="B51" s="81">
        <v>2021</v>
      </c>
      <c r="C51" s="64">
        <f>'Risk Adj'!H332</f>
        <v>24.670133981080923</v>
      </c>
      <c r="D51" s="68">
        <v>549</v>
      </c>
      <c r="E51" s="69">
        <v>3000</v>
      </c>
      <c r="F51" s="70">
        <f>E51/D51</f>
        <v>5.4644808743169397</v>
      </c>
      <c r="G51" s="64">
        <f>C51+F51</f>
        <v>30.134614855397864</v>
      </c>
      <c r="H51" s="64">
        <v>21.682868351608651</v>
      </c>
      <c r="I51" s="74"/>
      <c r="K51" s="82"/>
      <c r="N51" s="203">
        <f>Inputs!U7</f>
        <v>29.48652052291575</v>
      </c>
      <c r="O51" s="143"/>
      <c r="P51" s="16"/>
      <c r="Q51" s="136"/>
    </row>
    <row r="52" spans="2:17" x14ac:dyDescent="0.3">
      <c r="B52" s="81">
        <v>2022</v>
      </c>
      <c r="C52" s="64">
        <f>'Risk Adj'!G333</f>
        <v>24.821044954146338</v>
      </c>
      <c r="D52" s="68">
        <v>561</v>
      </c>
      <c r="E52" s="69">
        <v>3263</v>
      </c>
      <c r="F52" s="70">
        <f>E52/D52</f>
        <v>5.8163992869875223</v>
      </c>
      <c r="G52" s="64">
        <f>C52+F52</f>
        <v>30.63744424113386</v>
      </c>
      <c r="H52" s="64">
        <v>11.067762419047998</v>
      </c>
      <c r="I52" s="75">
        <v>3.4117329009226705E-3</v>
      </c>
      <c r="J52" s="76">
        <v>1.6686106265132006E-2</v>
      </c>
      <c r="K52" s="83">
        <v>3.0198365410346595E-2</v>
      </c>
      <c r="L52" s="12"/>
      <c r="N52" s="203">
        <f>Inputs!U8</f>
        <v>29.842859912438499</v>
      </c>
      <c r="O52" s="143">
        <f>N52/N51-1</f>
        <v>1.2084823275293477E-2</v>
      </c>
      <c r="P52" s="137"/>
      <c r="Q52" s="136"/>
    </row>
    <row r="53" spans="2:17" x14ac:dyDescent="0.3">
      <c r="B53" s="79" t="s">
        <v>15</v>
      </c>
      <c r="C53" s="63"/>
      <c r="D53" s="71"/>
      <c r="E53" s="9"/>
      <c r="F53" s="25"/>
      <c r="G53" s="73"/>
      <c r="H53" s="73"/>
      <c r="I53" s="131"/>
      <c r="J53" s="132"/>
      <c r="K53" s="133"/>
      <c r="N53" s="142"/>
      <c r="O53" s="144"/>
      <c r="P53" s="137"/>
      <c r="Q53" s="16"/>
    </row>
    <row r="54" spans="2:17" x14ac:dyDescent="0.3">
      <c r="B54" s="81">
        <v>2020</v>
      </c>
      <c r="C54" s="60" t="s">
        <v>41</v>
      </c>
      <c r="D54" s="68">
        <v>751</v>
      </c>
      <c r="E54" s="69">
        <v>3210</v>
      </c>
      <c r="F54" s="70">
        <f>E54/D54</f>
        <v>4.2743009320905463</v>
      </c>
      <c r="G54" s="64" t="s">
        <v>50</v>
      </c>
      <c r="H54" s="64">
        <v>8.7897370652631004</v>
      </c>
      <c r="I54" s="134"/>
      <c r="J54" s="200"/>
      <c r="K54" s="135"/>
      <c r="N54" s="202"/>
      <c r="O54" s="143"/>
      <c r="P54" s="137"/>
      <c r="Q54" s="16"/>
    </row>
    <row r="55" spans="2:17" x14ac:dyDescent="0.3">
      <c r="B55" s="81">
        <v>2021</v>
      </c>
      <c r="C55" s="64">
        <f>'Risk Adj'!H336</f>
        <v>26.646658720860223</v>
      </c>
      <c r="D55" s="68">
        <v>718</v>
      </c>
      <c r="E55" s="69">
        <v>3446</v>
      </c>
      <c r="F55" s="70">
        <f t="shared" ref="F55:F56" si="0">E55/D55</f>
        <v>4.7994428969359335</v>
      </c>
      <c r="G55" s="64">
        <f>C55+F55</f>
        <v>31.446101617796156</v>
      </c>
      <c r="H55" s="64">
        <v>6.6698724917699534</v>
      </c>
      <c r="I55" s="134"/>
      <c r="J55" s="200"/>
      <c r="K55" s="135"/>
      <c r="N55" s="203">
        <f>Inputs!U11</f>
        <v>31.983286908077993</v>
      </c>
      <c r="O55" s="143"/>
      <c r="P55" s="137"/>
      <c r="Q55" s="136"/>
    </row>
    <row r="56" spans="2:17" x14ac:dyDescent="0.3">
      <c r="B56" s="91">
        <v>2022</v>
      </c>
      <c r="C56" s="84">
        <f>'Risk Adj'!G337</f>
        <v>25.146695676317975</v>
      </c>
      <c r="D56" s="85">
        <v>750</v>
      </c>
      <c r="E56" s="86">
        <v>2991</v>
      </c>
      <c r="F56" s="87">
        <f t="shared" si="0"/>
        <v>3.988</v>
      </c>
      <c r="G56" s="84">
        <f>C56+F56</f>
        <v>29.134695676317975</v>
      </c>
      <c r="H56" s="84">
        <v>20.685192307692311</v>
      </c>
      <c r="I56" s="88">
        <v>-8.3314321559580184E-2</v>
      </c>
      <c r="J56" s="89">
        <v>-7.3503735679913307E-2</v>
      </c>
      <c r="K56" s="90">
        <v>-6.3646329758356379E-2</v>
      </c>
      <c r="L56" s="12"/>
      <c r="N56" s="204">
        <f>Inputs!U12</f>
        <v>29.667999999999999</v>
      </c>
      <c r="O56" s="145">
        <f>N56/N55-1</f>
        <v>-7.2390524298902581E-2</v>
      </c>
      <c r="P56" s="137"/>
      <c r="Q56" s="136"/>
    </row>
  </sheetData>
  <mergeCells count="4">
    <mergeCell ref="I47:K47"/>
    <mergeCell ref="I46:K46"/>
    <mergeCell ref="D45:F45"/>
    <mergeCell ref="B4:L9"/>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1DBC72-9285-47F5-BE60-85F2DABF6DFD}">
  <dimension ref="B2:C5"/>
  <sheetViews>
    <sheetView showGridLines="0" workbookViewId="0">
      <selection activeCell="C14" sqref="C14"/>
    </sheetView>
  </sheetViews>
  <sheetFormatPr defaultRowHeight="14.4" x14ac:dyDescent="0.3"/>
  <cols>
    <col min="2" max="2" width="17" customWidth="1"/>
    <col min="3" max="3" width="90.109375" customWidth="1"/>
  </cols>
  <sheetData>
    <row r="2" spans="2:3" x14ac:dyDescent="0.3">
      <c r="B2" s="106" t="s">
        <v>108</v>
      </c>
      <c r="C2" s="106" t="s">
        <v>109</v>
      </c>
    </row>
    <row r="3" spans="2:3" x14ac:dyDescent="0.3">
      <c r="B3" s="105" t="s">
        <v>104</v>
      </c>
      <c r="C3" s="105" t="s">
        <v>105</v>
      </c>
    </row>
    <row r="4" spans="2:3" x14ac:dyDescent="0.3">
      <c r="B4" s="105" t="s">
        <v>27</v>
      </c>
      <c r="C4" s="105" t="s">
        <v>106</v>
      </c>
    </row>
    <row r="5" spans="2:3" x14ac:dyDescent="0.3">
      <c r="B5" s="105" t="s">
        <v>18</v>
      </c>
      <c r="C5" s="105" t="s">
        <v>107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Cover Page</vt:lpstr>
      <vt:lpstr>Inputs</vt:lpstr>
      <vt:lpstr>Risk Adj</vt:lpstr>
      <vt:lpstr>Pooled Variance</vt:lpstr>
      <vt:lpstr>Confidence Interval</vt:lpstr>
      <vt:lpstr>Acronyms</vt:lpstr>
    </vt:vector>
  </TitlesOfParts>
  <Manager>Washington State Health Care Authority</Manager>
  <Company>Washington State Health Care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Steps and example of calculation methods</dc:title>
  <dc:subject>Health Care Cost Transparency Board</dc:subject>
  <dc:creator>Washington State Health Care Authority</dc:creator>
  <cp:lastModifiedBy>Augsburger, Addie R (HCA)</cp:lastModifiedBy>
  <dcterms:created xsi:type="dcterms:W3CDTF">2024-05-17T21:19:01Z</dcterms:created>
  <dcterms:modified xsi:type="dcterms:W3CDTF">2024-08-07T21:25:48Z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2024-05-17T22:22:00Z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bb86a7d9-9aab-4e9b-9655-95e95f2c3019</vt:lpwstr>
  </property>
  <property fmtid="{D5CDD505-2E9C-101B-9397-08002B2CF9AE}" pid="8" name="MSIP_Label_1520fa42-cf58-4c22-8b93-58cf1d3bd1cb_ContentBits">
    <vt:lpwstr>0</vt:lpwstr>
  </property>
</Properties>
</file>